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Julkaisut\SilvaFennica\55(1)\10391\"/>
    </mc:Choice>
  </mc:AlternateContent>
  <bookViews>
    <workbookView xWindow="0" yWindow="0" windowWidth="23310" windowHeight="12330"/>
  </bookViews>
  <sheets>
    <sheet name="(1) Allocation of sawnwood" sheetId="1" r:id="rId1"/>
    <sheet name="(2) Allocation on panels" sheetId="2" r:id="rId2"/>
    <sheet name="BAU woodflow analysis" sheetId="4" r:id="rId3"/>
    <sheet name="Sensitivity analysis" sheetId="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4" l="1" a="1"/>
  <c r="N27" i="4" s="1"/>
  <c r="N12" i="4" a="1"/>
  <c r="N12" i="4" s="1"/>
  <c r="N4" i="4" a="1"/>
  <c r="N4" i="4" s="1"/>
  <c r="E33" i="1" l="1"/>
  <c r="D33" i="1"/>
  <c r="C33" i="1"/>
  <c r="E32" i="1"/>
  <c r="D32" i="1"/>
  <c r="C32" i="1"/>
  <c r="E31" i="1"/>
  <c r="D31" i="1"/>
  <c r="B31" i="1"/>
  <c r="B33" i="1"/>
  <c r="B32" i="1"/>
  <c r="C31" i="1"/>
  <c r="E11" i="2"/>
  <c r="F9" i="2"/>
  <c r="F10" i="2"/>
  <c r="F8" i="2"/>
  <c r="E9" i="2"/>
  <c r="E10" i="2"/>
  <c r="E8" i="2"/>
  <c r="C12" i="2"/>
  <c r="D12" i="2"/>
  <c r="B12" i="2"/>
  <c r="B43" i="1" l="1"/>
  <c r="D43" i="1"/>
  <c r="D44" i="1"/>
  <c r="C43" i="1"/>
  <c r="B44" i="1"/>
  <c r="C45" i="1"/>
  <c r="C27" i="2"/>
  <c r="C26" i="2"/>
  <c r="C28" i="2"/>
  <c r="F12" i="2"/>
  <c r="E26" i="2" s="1"/>
  <c r="B26" i="2"/>
  <c r="B29" i="2" s="1"/>
  <c r="B27" i="2"/>
  <c r="B28" i="2"/>
  <c r="D34" i="1"/>
  <c r="D45" i="1" s="1"/>
  <c r="C34" i="1"/>
  <c r="C44" i="1" s="1"/>
  <c r="E12" i="2"/>
  <c r="D27" i="2" s="1"/>
  <c r="B34" i="1"/>
  <c r="B45" i="1" s="1"/>
  <c r="E34" i="1"/>
  <c r="E43" i="1" s="1"/>
  <c r="E44" i="1" l="1"/>
  <c r="E45" i="1"/>
  <c r="D28" i="2"/>
  <c r="D26" i="2"/>
  <c r="E27" i="2"/>
  <c r="C29" i="2"/>
  <c r="E29" i="2"/>
  <c r="D46" i="1"/>
  <c r="D29" i="2" l="1"/>
  <c r="B46" i="1"/>
  <c r="C46" i="1"/>
  <c r="E46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<sst xmlns="http://schemas.openxmlformats.org/spreadsheetml/2006/main" count="188" uniqueCount="86">
  <si>
    <t>Average use in 2017 and 2018</t>
  </si>
  <si>
    <t>Potential use in 2018</t>
  </si>
  <si>
    <t>Pine</t>
  </si>
  <si>
    <t>Spruce</t>
  </si>
  <si>
    <t>External cladding</t>
  </si>
  <si>
    <t>Internal cladding</t>
  </si>
  <si>
    <t>Civil engineering</t>
  </si>
  <si>
    <t>Windows and doors</t>
  </si>
  <si>
    <t>Structural construction</t>
  </si>
  <si>
    <t>Renovations</t>
  </si>
  <si>
    <t>Short-lived use</t>
  </si>
  <si>
    <t>Total</t>
  </si>
  <si>
    <t>Birch</t>
  </si>
  <si>
    <t>New construction</t>
  </si>
  <si>
    <t>Renovation</t>
  </si>
  <si>
    <t>Construction carpentry</t>
  </si>
  <si>
    <r>
      <t>Mo</t>
    </r>
    <r>
      <rPr>
        <b/>
        <sz val="11"/>
        <color rgb="FF000000"/>
        <rFont val="Calibri Light"/>
        <family val="2"/>
        <scheme val="major"/>
      </rPr>
      <t>l</t>
    </r>
    <r>
      <rPr>
        <sz val="11"/>
        <color rgb="FF000000"/>
        <rFont val="Calibri Light"/>
        <family val="2"/>
        <scheme val="major"/>
      </rPr>
      <t>ds + worksite use</t>
    </r>
  </si>
  <si>
    <t>Luke stat 2015-2018, Plywood industry production statistics</t>
  </si>
  <si>
    <t>Allocation of tree species according to their distribution in end-production</t>
  </si>
  <si>
    <t>Allocation of tree species according to their distribution in raw material*</t>
  </si>
  <si>
    <t>Allocation to funtional unit groups</t>
  </si>
  <si>
    <t>Structural constructs</t>
  </si>
  <si>
    <t>Non-structural constructs</t>
  </si>
  <si>
    <t>Short-lived</t>
  </si>
  <si>
    <t>Allocation of renovation materials to sturctural and non-structural constructs based on the assumption that non-structural constructs are more frequently replaced.</t>
  </si>
  <si>
    <t>Average use 2017-2018</t>
  </si>
  <si>
    <t>Used volumes in different end-function and allocation according to tree species</t>
  </si>
  <si>
    <t>Relative allocation i.e. the consumption pattern</t>
  </si>
  <si>
    <t>Plywood, coniferous, %</t>
  </si>
  <si>
    <t>Plywood, desidous, %</t>
  </si>
  <si>
    <t>Average use 2017-2018, total volumes</t>
  </si>
  <si>
    <t>BAU</t>
  </si>
  <si>
    <t>Potential</t>
  </si>
  <si>
    <t>WEM 2030</t>
  </si>
  <si>
    <t>WEM 2050</t>
  </si>
  <si>
    <t>BF 0.4</t>
  </si>
  <si>
    <t>Short-term</t>
  </si>
  <si>
    <t>BF 0.8</t>
  </si>
  <si>
    <t>Change</t>
  </si>
  <si>
    <t>Industry</t>
  </si>
  <si>
    <t>Sawmilling ind.</t>
  </si>
  <si>
    <t>Plywood ind.</t>
  </si>
  <si>
    <t>Processing industry</t>
  </si>
  <si>
    <t>Fibreboard industry</t>
  </si>
  <si>
    <t>Glulam industrty</t>
  </si>
  <si>
    <t>Sawnwood industry</t>
  </si>
  <si>
    <t>CLT industry</t>
  </si>
  <si>
    <t>Particle board industry</t>
  </si>
  <si>
    <t>Short-term use</t>
  </si>
  <si>
    <t>1.</t>
  </si>
  <si>
    <t>2.</t>
  </si>
  <si>
    <t>3.</t>
  </si>
  <si>
    <t>* Structural constructs</t>
  </si>
  <si>
    <t xml:space="preserve">Plywood </t>
  </si>
  <si>
    <t>Production and raw material consumption volumes are either 1) averages from 2015-2018 (LUKE statistics) or reported by industry representatives (fibreboard  and particle board)</t>
  </si>
  <si>
    <t>Total volumes in m3 according to Forecon (2018): Sahatavaran ja puulevyjen käyttö Suomessa ja ennuste vuoteen 2019 [Use of sawn wood and wood-based panels in Finland and estimates for 2019] Forecon Oy.</t>
  </si>
  <si>
    <t>Allocation is done according to the consumption pattern established for each final product in sheet 1 and 2.</t>
  </si>
  <si>
    <t>Conversion to biomass and biogenic carbon is done by applyind basic wood densities from litterature (Repola, 2009) and assuming carbon content of 51% (coniferous) and 48% (non-coniferous) (IPCC, 2006)</t>
  </si>
  <si>
    <t>(Luke stat 2015-2018, Sawmilling industry, roundwood usage statistics)</t>
  </si>
  <si>
    <t>*unless another assumption is made - see the orig. Article</t>
  </si>
  <si>
    <t>Total volume allocation, %</t>
  </si>
  <si>
    <t>Particleboard, %</t>
  </si>
  <si>
    <t>Fiberwood, %</t>
  </si>
  <si>
    <t>Particleboard</t>
  </si>
  <si>
    <t>Fiberwood</t>
  </si>
  <si>
    <t>Plywood</t>
  </si>
  <si>
    <t xml:space="preserve">Scneario results are calculated by altering the total volumes of semi-finished production. Since the share of particle and fibreboard is minor, it was assumed that changes in production of sawnwood is allocated exclusively in intermediate sawnwood products. </t>
  </si>
  <si>
    <t>Tree species</t>
  </si>
  <si>
    <t>Comparison of 0.4 and 0.8 DF values, units in Tg CO2</t>
  </si>
  <si>
    <t>Total volume allocation, 1000 m3</t>
  </si>
  <si>
    <t>Total volumes in 1000 m3 according to Forecon (2018): Sahatavaran ja puulevyjen käyttö Suomessa ja ennuste vuoteen 2019 [Use of sawn wood and wood-based panels in Finland and estimates for 2019] Forecon Oy.</t>
  </si>
  <si>
    <t>Total volume, 1000 m3</t>
  </si>
  <si>
    <t>Allocation to tree species, 1000 m3</t>
  </si>
  <si>
    <t>Total volumes, 1000 m3</t>
  </si>
  <si>
    <t>Allocation of plywood to tree species, 1000 m3</t>
  </si>
  <si>
    <t>Raw material consumption of the processing inductry, 1000 m3</t>
  </si>
  <si>
    <t>Final production, 1000 m3</t>
  </si>
  <si>
    <t>Allocation to functional unit groups*, 1000 m3</t>
  </si>
  <si>
    <t>Total, 1000 m3</t>
  </si>
  <si>
    <t>Semi-finished production, 1000 m3</t>
  </si>
  <si>
    <t>Total, Mg</t>
  </si>
  <si>
    <t>Total, Mg C</t>
  </si>
  <si>
    <t>Substitution effect, Mg C</t>
  </si>
  <si>
    <t>Aggregated displacement factor, Mg C/Mg C</t>
  </si>
  <si>
    <t>Poljatschenko V.A.M., Valsta L.T. (2021). Carbon emissions displacement effect of Finnish mechanical wood products by dominant tree species in a set of wood use scenarios. Silva Fennica vol. 55 no. 1 article id 10391. https://doi.org/10.14214/sf.10391.</t>
  </si>
  <si>
    <t>Supplementary file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</si>
</sst>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rgb="FF000000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9" fontId="3" fillId="0" borderId="0" xfId="1" applyFont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1" fontId="8" fillId="0" borderId="0" xfId="0" applyNumberFormat="1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1" fontId="3" fillId="0" borderId="1" xfId="0" applyNumberFormat="1" applyFont="1" applyBorder="1"/>
    <xf numFmtId="9" fontId="0" fillId="0" borderId="0" xfId="0" applyNumberForma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" fontId="0" fillId="0" borderId="0" xfId="0" applyNumberFormat="1" applyBorder="1"/>
    <xf numFmtId="9" fontId="0" fillId="0" borderId="0" xfId="1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164" fontId="0" fillId="0" borderId="0" xfId="0" applyNumberFormat="1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1" fontId="2" fillId="0" borderId="2" xfId="0" applyNumberFormat="1" applyFont="1" applyBorder="1"/>
    <xf numFmtId="1" fontId="2" fillId="0" borderId="13" xfId="0" applyNumberFormat="1" applyFont="1" applyBorder="1"/>
    <xf numFmtId="1" fontId="2" fillId="0" borderId="0" xfId="0" applyNumberFormat="1" applyFont="1" applyBorder="1"/>
    <xf numFmtId="164" fontId="2" fillId="0" borderId="8" xfId="0" applyNumberFormat="1" applyFont="1" applyBorder="1" applyAlignment="1">
      <alignment horizontal="center"/>
    </xf>
    <xf numFmtId="9" fontId="2" fillId="0" borderId="0" xfId="1" applyFont="1" applyBorder="1"/>
    <xf numFmtId="0" fontId="2" fillId="0" borderId="8" xfId="0" applyFont="1" applyBorder="1" applyAlignment="1">
      <alignment horizontal="right"/>
    </xf>
    <xf numFmtId="1" fontId="2" fillId="0" borderId="6" xfId="0" applyNumberFormat="1" applyFont="1" applyBorder="1"/>
    <xf numFmtId="1" fontId="2" fillId="0" borderId="8" xfId="0" applyNumberFormat="1" applyFont="1" applyBorder="1"/>
    <xf numFmtId="9" fontId="2" fillId="0" borderId="0" xfId="1" applyFont="1" applyBorder="1" applyAlignment="1">
      <alignment horizontal="right"/>
    </xf>
    <xf numFmtId="0" fontId="2" fillId="0" borderId="13" xfId="0" applyFont="1" applyBorder="1"/>
    <xf numFmtId="164" fontId="2" fillId="0" borderId="2" xfId="0" applyNumberFormat="1" applyFont="1" applyBorder="1"/>
    <xf numFmtId="2" fontId="10" fillId="0" borderId="0" xfId="0" applyNumberFormat="1" applyFont="1" applyBorder="1"/>
    <xf numFmtId="164" fontId="10" fillId="0" borderId="8" xfId="0" applyNumberFormat="1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right"/>
    </xf>
    <xf numFmtId="0" fontId="2" fillId="0" borderId="12" xfId="0" applyFont="1" applyBorder="1"/>
    <xf numFmtId="0" fontId="2" fillId="0" borderId="3" xfId="0" applyFont="1" applyBorder="1"/>
    <xf numFmtId="0" fontId="2" fillId="0" borderId="9" xfId="0" applyFont="1" applyBorder="1" applyAlignment="1">
      <alignment horizontal="center"/>
    </xf>
    <xf numFmtId="9" fontId="2" fillId="0" borderId="0" xfId="0" applyNumberFormat="1" applyFont="1" applyBorder="1"/>
    <xf numFmtId="0" fontId="2" fillId="0" borderId="16" xfId="0" applyFont="1" applyBorder="1"/>
    <xf numFmtId="1" fontId="2" fillId="0" borderId="4" xfId="0" applyNumberFormat="1" applyFont="1" applyBorder="1"/>
    <xf numFmtId="0" fontId="2" fillId="0" borderId="15" xfId="0" applyFont="1" applyBorder="1"/>
    <xf numFmtId="1" fontId="2" fillId="0" borderId="16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164" fontId="10" fillId="0" borderId="3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1" fontId="3" fillId="0" borderId="3" xfId="0" applyNumberFormat="1" applyFont="1" applyBorder="1"/>
    <xf numFmtId="0" fontId="3" fillId="0" borderId="8" xfId="0" applyFont="1" applyBorder="1" applyAlignment="1">
      <alignment vertical="center"/>
    </xf>
    <xf numFmtId="0" fontId="8" fillId="0" borderId="0" xfId="0" applyFont="1" applyBorder="1"/>
    <xf numFmtId="0" fontId="8" fillId="0" borderId="3" xfId="0" applyFont="1" applyBorder="1"/>
    <xf numFmtId="0" fontId="9" fillId="0" borderId="0" xfId="0" applyFont="1" applyAlignment="1">
      <alignment horizontal="left" vertical="center"/>
    </xf>
    <xf numFmtId="0" fontId="3" fillId="0" borderId="18" xfId="0" applyFont="1" applyBorder="1"/>
    <xf numFmtId="0" fontId="3" fillId="0" borderId="17" xfId="0" applyFont="1" applyBorder="1"/>
    <xf numFmtId="0" fontId="3" fillId="0" borderId="9" xfId="0" applyFont="1" applyBorder="1"/>
    <xf numFmtId="1" fontId="3" fillId="0" borderId="8" xfId="0" applyNumberFormat="1" applyFont="1" applyBorder="1"/>
    <xf numFmtId="1" fontId="3" fillId="0" borderId="19" xfId="0" applyNumberFormat="1" applyFont="1" applyBorder="1"/>
    <xf numFmtId="0" fontId="0" fillId="0" borderId="3" xfId="0" applyBorder="1" applyAlignment="1">
      <alignment horizontal="left" vertical="center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5" fillId="0" borderId="9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left" wrapText="1"/>
    </xf>
    <xf numFmtId="0" fontId="9" fillId="0" borderId="7" xfId="0" applyFont="1" applyBorder="1"/>
    <xf numFmtId="0" fontId="9" fillId="0" borderId="6" xfId="0" applyFont="1" applyBorder="1"/>
    <xf numFmtId="1" fontId="3" fillId="0" borderId="8" xfId="1" applyNumberFormat="1" applyFont="1" applyBorder="1"/>
    <xf numFmtId="1" fontId="3" fillId="0" borderId="0" xfId="1" applyNumberFormat="1" applyFont="1"/>
    <xf numFmtId="1" fontId="3" fillId="0" borderId="20" xfId="0" applyNumberFormat="1" applyFont="1" applyBorder="1"/>
    <xf numFmtId="1" fontId="3" fillId="0" borderId="0" xfId="0" applyNumberFormat="1" applyFont="1" applyBorder="1"/>
    <xf numFmtId="1" fontId="3" fillId="0" borderId="21" xfId="0" applyNumberFormat="1" applyFont="1" applyBorder="1"/>
    <xf numFmtId="1" fontId="3" fillId="0" borderId="22" xfId="0" applyNumberFormat="1" applyFont="1" applyBorder="1"/>
    <xf numFmtId="1" fontId="3" fillId="0" borderId="23" xfId="0" applyNumberFormat="1" applyFont="1" applyBorder="1"/>
    <xf numFmtId="0" fontId="0" fillId="0" borderId="0" xfId="0" applyNumberFormat="1" applyBorder="1" applyAlignment="1">
      <alignment horizontal="center"/>
    </xf>
    <xf numFmtId="0" fontId="3" fillId="0" borderId="8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" fontId="6" fillId="0" borderId="8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" fontId="2" fillId="0" borderId="6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10" fillId="0" borderId="0" xfId="0" applyFont="1"/>
    <xf numFmtId="2" fontId="3" fillId="0" borderId="17" xfId="0" applyNumberFormat="1" applyFont="1" applyBorder="1" applyAlignment="1">
      <alignment wrapText="1"/>
    </xf>
    <xf numFmtId="2" fontId="3" fillId="0" borderId="18" xfId="0" applyNumberFormat="1" applyFont="1" applyBorder="1" applyAlignment="1">
      <alignment wrapText="1"/>
    </xf>
    <xf numFmtId="0" fontId="3" fillId="0" borderId="18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workbookViewId="0">
      <selection activeCell="A5" sqref="A5"/>
    </sheetView>
  </sheetViews>
  <sheetFormatPr defaultColWidth="11" defaultRowHeight="15.75" x14ac:dyDescent="0.25"/>
  <cols>
    <col min="1" max="1" width="56" style="9" customWidth="1"/>
    <col min="2" max="5" width="10.875" style="9"/>
    <col min="6" max="7" width="11.625" style="9" bestFit="1" customWidth="1"/>
    <col min="8" max="9" width="10.875" style="9"/>
  </cols>
  <sheetData>
    <row r="1" spans="1:10" ht="42.95" customHeight="1" x14ac:dyDescent="0.25">
      <c r="A1" s="10" t="s">
        <v>84</v>
      </c>
      <c r="B1" s="2"/>
      <c r="C1" s="2"/>
      <c r="D1" s="2"/>
      <c r="E1" s="2"/>
      <c r="F1" s="2"/>
      <c r="G1" s="2"/>
      <c r="H1" s="2"/>
      <c r="I1" s="2"/>
      <c r="J1" s="1"/>
    </row>
    <row r="2" spans="1:10" ht="42.95" customHeight="1" x14ac:dyDescent="0.25">
      <c r="A2" s="172" t="s">
        <v>85</v>
      </c>
      <c r="B2" s="2"/>
      <c r="C2" s="2"/>
      <c r="D2" s="2"/>
      <c r="E2" s="2"/>
      <c r="F2" s="2"/>
      <c r="G2" s="2"/>
      <c r="H2" s="2"/>
      <c r="I2" s="2"/>
      <c r="J2" s="1"/>
    </row>
    <row r="3" spans="1:10" x14ac:dyDescent="0.25">
      <c r="A3" s="7" t="s">
        <v>70</v>
      </c>
      <c r="B3" s="2"/>
      <c r="C3" s="2"/>
      <c r="D3" s="2"/>
      <c r="E3" s="2"/>
      <c r="F3" s="2"/>
      <c r="G3" s="2"/>
      <c r="H3" s="2"/>
      <c r="I3" s="2"/>
      <c r="J3" s="1"/>
    </row>
    <row r="4" spans="1:10" x14ac:dyDescent="0.25">
      <c r="A4" s="137"/>
      <c r="B4" s="2"/>
      <c r="C4" s="2"/>
      <c r="D4" s="2"/>
      <c r="E4" s="2"/>
      <c r="F4" s="2"/>
      <c r="G4" s="2"/>
      <c r="H4" s="2"/>
      <c r="I4" s="2"/>
      <c r="J4" s="1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1"/>
    </row>
    <row r="6" spans="1:10" x14ac:dyDescent="0.25">
      <c r="A6" s="83" t="s">
        <v>26</v>
      </c>
      <c r="B6" s="2"/>
      <c r="C6" s="2"/>
      <c r="D6" s="2"/>
      <c r="E6" s="2"/>
      <c r="F6" s="2"/>
      <c r="G6" s="2"/>
      <c r="H6" s="2"/>
      <c r="I6" s="2"/>
      <c r="J6" s="1"/>
    </row>
    <row r="7" spans="1:10" s="5" customFormat="1" ht="33.950000000000003" customHeight="1" x14ac:dyDescent="0.25">
      <c r="B7" s="80" t="s">
        <v>0</v>
      </c>
      <c r="C7" s="20"/>
      <c r="D7" s="20"/>
      <c r="E7" s="80" t="s">
        <v>1</v>
      </c>
      <c r="F7" s="20"/>
      <c r="G7" s="20"/>
      <c r="H7" s="21"/>
      <c r="I7" s="21"/>
    </row>
    <row r="8" spans="1:10" ht="48" customHeight="1" x14ac:dyDescent="0.25">
      <c r="A8" s="13"/>
      <c r="B8" s="101" t="s">
        <v>71</v>
      </c>
      <c r="C8" s="156" t="s">
        <v>72</v>
      </c>
      <c r="D8" s="156"/>
      <c r="E8" s="101" t="s">
        <v>71</v>
      </c>
      <c r="F8" s="156" t="s">
        <v>72</v>
      </c>
      <c r="G8" s="156"/>
      <c r="H8" s="81"/>
    </row>
    <row r="9" spans="1:10" x14ac:dyDescent="0.25">
      <c r="A9" s="78"/>
      <c r="B9" s="102"/>
      <c r="C9" s="78" t="s">
        <v>2</v>
      </c>
      <c r="D9" s="78" t="s">
        <v>3</v>
      </c>
      <c r="E9" s="102"/>
      <c r="F9" s="78" t="s">
        <v>2</v>
      </c>
      <c r="G9" s="78" t="s">
        <v>3</v>
      </c>
      <c r="H9" s="81"/>
    </row>
    <row r="10" spans="1:10" x14ac:dyDescent="0.25">
      <c r="A10" s="2" t="s">
        <v>4</v>
      </c>
      <c r="B10" s="103">
        <v>73.5</v>
      </c>
      <c r="C10" s="2">
        <v>0</v>
      </c>
      <c r="D10" s="2">
        <v>73.5</v>
      </c>
      <c r="E10" s="103">
        <v>130</v>
      </c>
      <c r="F10" s="2">
        <v>0</v>
      </c>
      <c r="G10" s="2">
        <v>130</v>
      </c>
      <c r="H10" s="81"/>
    </row>
    <row r="11" spans="1:10" x14ac:dyDescent="0.25">
      <c r="A11" s="2" t="s">
        <v>5</v>
      </c>
      <c r="B11" s="103">
        <v>129</v>
      </c>
      <c r="C11" s="4">
        <v>63.344214119625981</v>
      </c>
      <c r="D11" s="4">
        <v>65.655785880373998</v>
      </c>
      <c r="E11" s="103">
        <v>310</v>
      </c>
      <c r="F11" s="4">
        <v>152.22253005491515</v>
      </c>
      <c r="G11" s="4">
        <v>157.77746994508485</v>
      </c>
      <c r="H11" s="81"/>
    </row>
    <row r="12" spans="1:10" x14ac:dyDescent="0.25">
      <c r="A12" s="2" t="s">
        <v>6</v>
      </c>
      <c r="B12" s="103">
        <v>226.5</v>
      </c>
      <c r="C12" s="4">
        <v>111.22065502399445</v>
      </c>
      <c r="D12" s="4">
        <v>115.27934497600553</v>
      </c>
      <c r="E12" s="103">
        <v>250</v>
      </c>
      <c r="F12" s="4">
        <v>122.76010488299609</v>
      </c>
      <c r="G12" s="4">
        <v>127.2398951170039</v>
      </c>
      <c r="H12" s="81"/>
    </row>
    <row r="13" spans="1:10" x14ac:dyDescent="0.25">
      <c r="A13" s="2" t="s">
        <v>7</v>
      </c>
      <c r="B13" s="103">
        <v>391.5</v>
      </c>
      <c r="C13" s="2">
        <v>392</v>
      </c>
      <c r="D13" s="2">
        <v>0</v>
      </c>
      <c r="E13" s="103">
        <v>410</v>
      </c>
      <c r="F13" s="2">
        <v>410</v>
      </c>
      <c r="G13" s="2">
        <v>0</v>
      </c>
    </row>
    <row r="14" spans="1:10" x14ac:dyDescent="0.25">
      <c r="A14" s="2" t="s">
        <v>8</v>
      </c>
      <c r="B14" s="103">
        <v>655</v>
      </c>
      <c r="C14" s="4">
        <v>321.63147479344968</v>
      </c>
      <c r="D14" s="4">
        <v>333.3685252065502</v>
      </c>
      <c r="E14" s="103">
        <v>990</v>
      </c>
      <c r="F14" s="4">
        <v>486.13001533666448</v>
      </c>
      <c r="G14" s="4">
        <v>503.86998466333546</v>
      </c>
    </row>
    <row r="15" spans="1:10" x14ac:dyDescent="0.25">
      <c r="A15" s="2" t="s">
        <v>9</v>
      </c>
      <c r="B15" s="103">
        <v>818.5</v>
      </c>
      <c r="C15" s="4">
        <v>401.91658338692918</v>
      </c>
      <c r="D15" s="4">
        <v>416.58341661307077</v>
      </c>
      <c r="E15" s="103">
        <v>910</v>
      </c>
      <c r="F15" s="4">
        <v>446.84678177410575</v>
      </c>
      <c r="G15" s="4">
        <v>463.15321822589419</v>
      </c>
    </row>
    <row r="16" spans="1:10" x14ac:dyDescent="0.25">
      <c r="A16" s="78" t="s">
        <v>10</v>
      </c>
      <c r="B16" s="102">
        <v>649</v>
      </c>
      <c r="C16" s="79">
        <v>318.68523227625781</v>
      </c>
      <c r="D16" s="79">
        <v>330.31476772374214</v>
      </c>
      <c r="E16" s="102">
        <v>770</v>
      </c>
      <c r="F16" s="78">
        <v>378</v>
      </c>
      <c r="G16" s="78">
        <v>392</v>
      </c>
    </row>
    <row r="17" spans="1:9" x14ac:dyDescent="0.25">
      <c r="A17" s="2" t="s">
        <v>11</v>
      </c>
      <c r="B17" s="103">
        <v>2943</v>
      </c>
      <c r="C17" s="4">
        <v>1608.7981596002569</v>
      </c>
      <c r="D17" s="4">
        <v>1334.7018403997427</v>
      </c>
      <c r="E17" s="103">
        <v>3770</v>
      </c>
      <c r="F17" s="4">
        <v>1995.9594320486815</v>
      </c>
      <c r="G17" s="4">
        <v>1774.0405679513183</v>
      </c>
    </row>
    <row r="20" spans="1:9" x14ac:dyDescent="0.25">
      <c r="A20" s="2"/>
      <c r="E20" s="19"/>
      <c r="F20" s="19"/>
    </row>
    <row r="21" spans="1:9" x14ac:dyDescent="0.25">
      <c r="A21" s="2" t="s">
        <v>19</v>
      </c>
      <c r="B21" s="3">
        <v>0.49104041953198435</v>
      </c>
      <c r="C21" s="3">
        <v>0.50895958046801559</v>
      </c>
      <c r="D21" s="2"/>
      <c r="E21" s="19"/>
      <c r="F21" s="19"/>
    </row>
    <row r="22" spans="1:9" x14ac:dyDescent="0.25">
      <c r="A22" s="2" t="s">
        <v>58</v>
      </c>
      <c r="E22" s="19"/>
      <c r="F22" s="19"/>
    </row>
    <row r="23" spans="1:9" x14ac:dyDescent="0.25">
      <c r="E23" s="19"/>
      <c r="F23" s="19"/>
    </row>
    <row r="24" spans="1:9" x14ac:dyDescent="0.25">
      <c r="A24" s="2" t="s">
        <v>59</v>
      </c>
      <c r="E24" s="19"/>
      <c r="F24" s="19"/>
    </row>
    <row r="25" spans="1:9" x14ac:dyDescent="0.25">
      <c r="A25" s="2"/>
      <c r="B25" s="2"/>
      <c r="C25" s="2"/>
      <c r="D25" s="2"/>
      <c r="E25" s="4"/>
      <c r="F25" s="4"/>
    </row>
    <row r="26" spans="1:9" x14ac:dyDescent="0.25">
      <c r="A26" s="2"/>
      <c r="B26" s="2"/>
      <c r="C26" s="2"/>
      <c r="D26" s="2"/>
      <c r="E26" s="4"/>
      <c r="F26" s="4"/>
    </row>
    <row r="27" spans="1:9" x14ac:dyDescent="0.25">
      <c r="A27" s="23" t="s">
        <v>20</v>
      </c>
      <c r="B27" s="2"/>
      <c r="C27" s="2"/>
      <c r="D27" s="2"/>
      <c r="E27" s="4"/>
      <c r="F27" s="4"/>
    </row>
    <row r="28" spans="1:9" s="5" customFormat="1" ht="42" customHeight="1" x14ac:dyDescent="0.25">
      <c r="B28" s="80" t="s">
        <v>25</v>
      </c>
      <c r="C28" s="20"/>
      <c r="D28" s="80" t="s">
        <v>1</v>
      </c>
      <c r="E28" s="22"/>
      <c r="F28" s="22"/>
      <c r="G28" s="21"/>
      <c r="H28" s="21"/>
      <c r="I28" s="21"/>
    </row>
    <row r="29" spans="1:9" ht="33" customHeight="1" x14ac:dyDescent="0.25">
      <c r="A29" s="2"/>
      <c r="B29" s="154" t="s">
        <v>69</v>
      </c>
      <c r="C29" s="155"/>
      <c r="D29" s="154" t="s">
        <v>69</v>
      </c>
      <c r="E29" s="155"/>
      <c r="F29" s="4"/>
      <c r="H29" s="19"/>
      <c r="I29" s="19"/>
    </row>
    <row r="30" spans="1:9" x14ac:dyDescent="0.25">
      <c r="A30" s="82"/>
      <c r="B30" s="86" t="s">
        <v>2</v>
      </c>
      <c r="C30" s="78" t="s">
        <v>3</v>
      </c>
      <c r="D30" s="86" t="s">
        <v>2</v>
      </c>
      <c r="E30" s="78" t="s">
        <v>3</v>
      </c>
      <c r="F30" s="2"/>
      <c r="H30" s="19"/>
      <c r="I30" s="19"/>
    </row>
    <row r="31" spans="1:9" x14ac:dyDescent="0.25">
      <c r="A31" s="17" t="s">
        <v>21</v>
      </c>
      <c r="B31" s="87">
        <f>C14+(B36*C15)</f>
        <v>442.20644980952841</v>
      </c>
      <c r="C31" s="4">
        <f>D14+(D15*B36)</f>
        <v>458.34355019047143</v>
      </c>
      <c r="D31" s="87">
        <f>F14+($B$36*F15)</f>
        <v>620.18404986889618</v>
      </c>
      <c r="E31" s="4">
        <f>G14+($B$36*G15)</f>
        <v>642.8159501311037</v>
      </c>
      <c r="F31" s="2"/>
      <c r="H31" s="19"/>
      <c r="I31" s="19"/>
    </row>
    <row r="32" spans="1:9" x14ac:dyDescent="0.25">
      <c r="A32" s="17" t="s">
        <v>22</v>
      </c>
      <c r="B32" s="87">
        <f>C11+C10+(C15*$C$36)+C12+C13</f>
        <v>847.90647751447079</v>
      </c>
      <c r="C32" s="4">
        <f>D11+D10+(D15*$C$36)+D12</f>
        <v>546.04352248552902</v>
      </c>
      <c r="D32" s="87">
        <f>F11+F13+F10+(F15*$C$36)+F12</f>
        <v>997.77538217978531</v>
      </c>
      <c r="E32" s="4">
        <f>G11+G13+G10+(G15*$C$36)+G12</f>
        <v>739.22461782021469</v>
      </c>
      <c r="F32" s="2"/>
      <c r="H32" s="19"/>
      <c r="I32" s="19"/>
    </row>
    <row r="33" spans="1:6" x14ac:dyDescent="0.25">
      <c r="A33" s="24" t="s">
        <v>23</v>
      </c>
      <c r="B33" s="88">
        <f>C16</f>
        <v>318.68523227625781</v>
      </c>
      <c r="C33" s="25">
        <f>D16</f>
        <v>330.31476772374214</v>
      </c>
      <c r="D33" s="88">
        <f>F16</f>
        <v>378</v>
      </c>
      <c r="E33" s="25">
        <f>G16</f>
        <v>392</v>
      </c>
      <c r="F33" s="2"/>
    </row>
    <row r="34" spans="1:6" x14ac:dyDescent="0.25">
      <c r="A34" s="2" t="s">
        <v>11</v>
      </c>
      <c r="B34" s="87">
        <f>SUM(B31:B33)</f>
        <v>1608.7981596002569</v>
      </c>
      <c r="C34" s="4">
        <f t="shared" ref="C34:E34" si="0">SUM(C31:C33)</f>
        <v>1334.7018403997427</v>
      </c>
      <c r="D34" s="87">
        <f t="shared" si="0"/>
        <v>1995.9594320486815</v>
      </c>
      <c r="E34" s="4">
        <f t="shared" si="0"/>
        <v>1774.0405679513183</v>
      </c>
      <c r="F34" s="2"/>
    </row>
    <row r="35" spans="1:6" x14ac:dyDescent="0.25">
      <c r="A35" s="2"/>
      <c r="B35" s="2"/>
      <c r="C35" s="2"/>
      <c r="D35" s="2"/>
      <c r="E35" s="2"/>
      <c r="F35" s="2"/>
    </row>
    <row r="36" spans="1:6" ht="45" x14ac:dyDescent="0.25">
      <c r="A36" s="18" t="s">
        <v>24</v>
      </c>
      <c r="B36" s="2">
        <v>0.3</v>
      </c>
      <c r="C36" s="2">
        <v>0.7</v>
      </c>
      <c r="D36" s="2"/>
      <c r="E36" s="2"/>
      <c r="F36" s="2"/>
    </row>
    <row r="37" spans="1:6" x14ac:dyDescent="0.25">
      <c r="A37" s="18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3" t="s">
        <v>27</v>
      </c>
      <c r="B39" s="2"/>
      <c r="C39" s="2"/>
      <c r="D39" s="2"/>
      <c r="E39" s="2"/>
      <c r="F39" s="2"/>
    </row>
    <row r="40" spans="1:6" ht="42" customHeight="1" x14ac:dyDescent="0.25">
      <c r="B40" s="80" t="s">
        <v>25</v>
      </c>
      <c r="C40" s="20"/>
      <c r="D40" s="80" t="s">
        <v>1</v>
      </c>
      <c r="E40" s="22"/>
      <c r="F40" s="2"/>
    </row>
    <row r="41" spans="1:6" x14ac:dyDescent="0.25">
      <c r="A41" s="13"/>
      <c r="B41" s="85" t="s">
        <v>60</v>
      </c>
      <c r="C41" s="84"/>
      <c r="D41" s="85" t="s">
        <v>60</v>
      </c>
      <c r="E41" s="84"/>
      <c r="F41" s="2"/>
    </row>
    <row r="42" spans="1:6" x14ac:dyDescent="0.25">
      <c r="A42" s="78"/>
      <c r="B42" s="86" t="s">
        <v>2</v>
      </c>
      <c r="C42" s="78" t="s">
        <v>3</v>
      </c>
      <c r="D42" s="86" t="s">
        <v>2</v>
      </c>
      <c r="E42" s="78" t="s">
        <v>3</v>
      </c>
      <c r="F42" s="2"/>
    </row>
    <row r="43" spans="1:6" x14ac:dyDescent="0.25">
      <c r="A43" s="17" t="s">
        <v>21</v>
      </c>
      <c r="B43" s="108">
        <f>(B31/B34)*100</f>
        <v>27.486757563136749</v>
      </c>
      <c r="C43" s="106">
        <f>(C31/$C$34)*100</f>
        <v>34.340519831245437</v>
      </c>
      <c r="D43" s="108">
        <f>(D31/$D$34)*100</f>
        <v>31.071976710084247</v>
      </c>
      <c r="E43" s="106">
        <f>(E31/$E$34)*100</f>
        <v>36.234568799823705</v>
      </c>
      <c r="F43" s="2"/>
    </row>
    <row r="44" spans="1:6" x14ac:dyDescent="0.25">
      <c r="A44" s="17" t="s">
        <v>22</v>
      </c>
      <c r="B44" s="109">
        <f>(B32/$B$34)*100</f>
        <v>52.704341589074964</v>
      </c>
      <c r="C44" s="107">
        <f>(C32/$C$34)*100</f>
        <v>40.91127366108892</v>
      </c>
      <c r="D44" s="109">
        <f>(D32/$D$34)*100</f>
        <v>49.989762625368307</v>
      </c>
      <c r="E44" s="107">
        <f>(E32/$E$34)*100</f>
        <v>41.66898047173067</v>
      </c>
    </row>
    <row r="45" spans="1:6" x14ac:dyDescent="0.25">
      <c r="A45" s="24" t="s">
        <v>23</v>
      </c>
      <c r="B45" s="110">
        <f>(B33/$B$34)*100</f>
        <v>19.808900847788298</v>
      </c>
      <c r="C45" s="25">
        <f>(C33/$C$34)*100</f>
        <v>24.748206507665639</v>
      </c>
      <c r="D45" s="110">
        <f>(D33/$D$34)*100</f>
        <v>18.938260664547443</v>
      </c>
      <c r="E45" s="25">
        <f>(E33/$E$34)*100</f>
        <v>22.096450728445628</v>
      </c>
    </row>
    <row r="46" spans="1:6" x14ac:dyDescent="0.25">
      <c r="A46" s="2" t="s">
        <v>11</v>
      </c>
      <c r="B46" s="104">
        <f>SUM(B43:B45)</f>
        <v>100</v>
      </c>
      <c r="C46" s="105">
        <f t="shared" ref="C46:E46" si="1">SUM(C43:C45)</f>
        <v>100</v>
      </c>
      <c r="D46" s="104">
        <f t="shared" si="1"/>
        <v>100</v>
      </c>
      <c r="E46" s="105">
        <f t="shared" si="1"/>
        <v>100</v>
      </c>
    </row>
  </sheetData>
  <mergeCells count="2">
    <mergeCell ref="F8:G8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showGridLines="0" workbookViewId="0">
      <selection activeCell="I21" sqref="I21"/>
    </sheetView>
  </sheetViews>
  <sheetFormatPr defaultColWidth="11" defaultRowHeight="15.75" x14ac:dyDescent="0.25"/>
  <cols>
    <col min="1" max="1" width="56" customWidth="1"/>
    <col min="2" max="6" width="12.5" customWidth="1"/>
  </cols>
  <sheetData>
    <row r="2" spans="1:13" x14ac:dyDescent="0.25">
      <c r="A2" s="7" t="s">
        <v>55</v>
      </c>
    </row>
    <row r="3" spans="1:13" x14ac:dyDescent="0.25">
      <c r="A3" s="137"/>
    </row>
    <row r="4" spans="1:13" x14ac:dyDescent="0.25">
      <c r="A4" s="7"/>
    </row>
    <row r="5" spans="1:13" x14ac:dyDescent="0.25">
      <c r="A5" s="83" t="s">
        <v>26</v>
      </c>
    </row>
    <row r="6" spans="1:13" ht="32.1" customHeight="1" x14ac:dyDescent="0.25">
      <c r="B6" s="159" t="s">
        <v>73</v>
      </c>
      <c r="C6" s="160"/>
      <c r="D6" s="160"/>
      <c r="E6" s="157" t="s">
        <v>74</v>
      </c>
      <c r="F6" s="158"/>
      <c r="G6" s="2"/>
      <c r="H6" s="9"/>
    </row>
    <row r="7" spans="1:13" s="6" customFormat="1" ht="30" x14ac:dyDescent="0.25">
      <c r="A7" s="89"/>
      <c r="B7" s="130" t="s">
        <v>63</v>
      </c>
      <c r="C7" s="131" t="s">
        <v>64</v>
      </c>
      <c r="D7" s="131" t="s">
        <v>65</v>
      </c>
      <c r="E7" s="121" t="s">
        <v>3</v>
      </c>
      <c r="F7" s="122" t="s">
        <v>12</v>
      </c>
      <c r="G7" s="10"/>
      <c r="H7" s="11"/>
    </row>
    <row r="8" spans="1:13" s="6" customFormat="1" x14ac:dyDescent="0.25">
      <c r="A8" s="8" t="s">
        <v>13</v>
      </c>
      <c r="B8" s="132">
        <v>17</v>
      </c>
      <c r="C8" s="133">
        <v>35</v>
      </c>
      <c r="D8" s="133">
        <v>8.4</v>
      </c>
      <c r="E8" s="123">
        <f>D8*$B$19</f>
        <v>5.7120000000000006</v>
      </c>
      <c r="F8" s="124">
        <f>D8*$C$19</f>
        <v>2.6880000000000002</v>
      </c>
      <c r="G8" s="10"/>
      <c r="H8" s="11"/>
    </row>
    <row r="9" spans="1:13" s="6" customFormat="1" x14ac:dyDescent="0.25">
      <c r="A9" s="126" t="s">
        <v>14</v>
      </c>
      <c r="B9" s="132">
        <v>37</v>
      </c>
      <c r="C9" s="133">
        <v>26</v>
      </c>
      <c r="D9" s="133">
        <v>9.36</v>
      </c>
      <c r="E9" s="123">
        <f t="shared" ref="E9:E10" si="0">D9*$B$19</f>
        <v>6.3647999999999998</v>
      </c>
      <c r="F9" s="124">
        <f t="shared" ref="F9:F10" si="1">D9*$C$19</f>
        <v>2.9952000000000001</v>
      </c>
      <c r="G9" s="10"/>
      <c r="H9" s="11"/>
    </row>
    <row r="10" spans="1:13" s="6" customFormat="1" x14ac:dyDescent="0.25">
      <c r="A10" s="126" t="s">
        <v>15</v>
      </c>
      <c r="B10" s="132">
        <v>51</v>
      </c>
      <c r="C10" s="133">
        <v>39</v>
      </c>
      <c r="D10" s="133">
        <v>10</v>
      </c>
      <c r="E10" s="123">
        <f t="shared" si="0"/>
        <v>6.8000000000000007</v>
      </c>
      <c r="F10" s="124">
        <f t="shared" si="1"/>
        <v>3.2</v>
      </c>
      <c r="G10" s="10"/>
      <c r="H10" s="11"/>
    </row>
    <row r="11" spans="1:13" s="6" customFormat="1" x14ac:dyDescent="0.25">
      <c r="A11" s="127" t="s">
        <v>16</v>
      </c>
      <c r="B11" s="134">
        <v>8</v>
      </c>
      <c r="C11" s="135">
        <v>6</v>
      </c>
      <c r="D11" s="135">
        <v>22.94</v>
      </c>
      <c r="E11" s="128">
        <f>D11</f>
        <v>22.94</v>
      </c>
      <c r="F11" s="129"/>
      <c r="G11" s="10"/>
      <c r="H11" s="11"/>
    </row>
    <row r="12" spans="1:13" s="6" customFormat="1" x14ac:dyDescent="0.25">
      <c r="A12" s="8" t="s">
        <v>11</v>
      </c>
      <c r="B12" s="132">
        <f>SUM(B8:B11)</f>
        <v>113</v>
      </c>
      <c r="C12" s="133">
        <f t="shared" ref="C12:F12" si="2">SUM(C8:C11)</f>
        <v>106</v>
      </c>
      <c r="D12" s="133">
        <f t="shared" si="2"/>
        <v>50.7</v>
      </c>
      <c r="E12" s="123">
        <f t="shared" si="2"/>
        <v>41.816800000000001</v>
      </c>
      <c r="F12" s="124">
        <f t="shared" si="2"/>
        <v>8.8832000000000004</v>
      </c>
      <c r="G12" s="10"/>
      <c r="H12" s="11"/>
    </row>
    <row r="13" spans="1:13" s="6" customFormat="1" x14ac:dyDescent="0.25">
      <c r="A13" s="7"/>
      <c r="B13" s="125"/>
      <c r="C13" s="125"/>
      <c r="D13" s="31"/>
      <c r="E13" s="125"/>
      <c r="F13" s="125"/>
      <c r="G13" s="10"/>
      <c r="H13" s="10"/>
      <c r="I13" s="10"/>
      <c r="J13" s="10"/>
      <c r="K13" s="10"/>
      <c r="L13" s="10"/>
      <c r="M13" s="10"/>
    </row>
    <row r="14" spans="1:13" x14ac:dyDescent="0.25">
      <c r="A14" s="2"/>
      <c r="B14" s="120"/>
      <c r="C14" s="120"/>
      <c r="D14" s="120"/>
      <c r="E14" s="120"/>
      <c r="F14" s="120"/>
      <c r="G14" s="2"/>
      <c r="H14" s="2"/>
      <c r="I14" s="2"/>
      <c r="J14" s="12"/>
      <c r="K14" s="1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13"/>
      <c r="K17" s="2"/>
      <c r="L17" s="2"/>
      <c r="M17" s="2"/>
    </row>
    <row r="18" spans="1:13" x14ac:dyDescent="0.25">
      <c r="A18" s="2"/>
      <c r="B18" s="2" t="s">
        <v>3</v>
      </c>
      <c r="C18" s="2" t="s">
        <v>12</v>
      </c>
      <c r="D18" s="2"/>
      <c r="E18" s="2"/>
      <c r="F18" s="2"/>
      <c r="G18" s="2"/>
      <c r="H18" s="2"/>
      <c r="I18" s="2"/>
      <c r="J18" s="13"/>
      <c r="K18" s="2"/>
      <c r="L18" s="2"/>
      <c r="M18" s="2"/>
    </row>
    <row r="19" spans="1:13" x14ac:dyDescent="0.25">
      <c r="A19" s="2" t="s">
        <v>18</v>
      </c>
      <c r="B19" s="2">
        <v>0.68</v>
      </c>
      <c r="C19" s="2">
        <v>0.32</v>
      </c>
      <c r="D19" s="2"/>
      <c r="E19" s="2"/>
      <c r="F19" s="2"/>
      <c r="G19" s="2"/>
      <c r="H19" s="2"/>
      <c r="I19" s="2"/>
      <c r="J19" s="13"/>
      <c r="K19" s="2"/>
      <c r="L19" s="2"/>
      <c r="M19" s="2"/>
    </row>
    <row r="20" spans="1:13" x14ac:dyDescent="0.25">
      <c r="A20" s="2" t="s">
        <v>17</v>
      </c>
      <c r="B20" s="2"/>
      <c r="C20" s="2"/>
      <c r="D20" s="2"/>
      <c r="E20" s="2"/>
      <c r="F20" s="2"/>
      <c r="G20" s="13"/>
      <c r="H20" s="13"/>
      <c r="I20" s="13"/>
      <c r="J20" s="14"/>
      <c r="K20" s="13"/>
      <c r="L20" s="13"/>
      <c r="M20" s="2"/>
    </row>
    <row r="21" spans="1:13" x14ac:dyDescent="0.25">
      <c r="A21" s="2"/>
      <c r="B21" s="2"/>
      <c r="C21" s="2"/>
      <c r="D21" s="2"/>
      <c r="E21" s="2"/>
      <c r="F21" s="2"/>
      <c r="G21" s="13"/>
      <c r="H21" s="13"/>
      <c r="I21" s="13"/>
      <c r="J21" s="15"/>
      <c r="K21" s="13"/>
      <c r="L21" s="13"/>
      <c r="M21" s="2"/>
    </row>
    <row r="22" spans="1:13" x14ac:dyDescent="0.25">
      <c r="A22" s="2"/>
      <c r="B22" s="2"/>
      <c r="C22" s="2"/>
      <c r="D22" s="2"/>
      <c r="E22" s="2"/>
      <c r="F22" s="2"/>
      <c r="G22" s="13"/>
      <c r="H22" s="13"/>
      <c r="I22" s="13"/>
      <c r="J22" s="15"/>
      <c r="K22" s="13"/>
      <c r="L22" s="13"/>
      <c r="M22" s="2"/>
    </row>
    <row r="23" spans="1:13" x14ac:dyDescent="0.25">
      <c r="A23" s="23" t="s">
        <v>27</v>
      </c>
      <c r="B23" s="2"/>
      <c r="C23" s="2"/>
      <c r="D23" s="2"/>
      <c r="E23" s="2"/>
      <c r="F23" s="2"/>
      <c r="G23" s="13"/>
      <c r="H23" s="13"/>
      <c r="I23" s="13"/>
      <c r="J23" s="15"/>
      <c r="K23" s="13"/>
      <c r="L23" s="13"/>
      <c r="M23" s="2"/>
    </row>
    <row r="24" spans="1:13" ht="41.1" customHeight="1" x14ac:dyDescent="0.25">
      <c r="B24" s="161" t="s">
        <v>30</v>
      </c>
      <c r="C24" s="162"/>
      <c r="D24" s="162"/>
      <c r="E24" s="162"/>
      <c r="F24" s="2"/>
      <c r="G24" s="111"/>
      <c r="H24" s="27"/>
      <c r="I24" s="28"/>
      <c r="J24" s="14"/>
      <c r="K24" s="13"/>
      <c r="L24" s="13"/>
      <c r="M24" s="2"/>
    </row>
    <row r="25" spans="1:13" ht="30" x14ac:dyDescent="0.25">
      <c r="A25" s="38"/>
      <c r="B25" s="92" t="s">
        <v>61</v>
      </c>
      <c r="C25" s="90" t="s">
        <v>62</v>
      </c>
      <c r="D25" s="91" t="s">
        <v>28</v>
      </c>
      <c r="E25" s="91" t="s">
        <v>29</v>
      </c>
      <c r="F25" s="2"/>
      <c r="G25" s="26"/>
      <c r="H25" s="26"/>
      <c r="I25" s="28"/>
      <c r="J25" s="29"/>
      <c r="K25" s="13"/>
      <c r="L25" s="13"/>
      <c r="M25" s="2"/>
    </row>
    <row r="26" spans="1:13" x14ac:dyDescent="0.25">
      <c r="A26" s="17" t="s">
        <v>21</v>
      </c>
      <c r="B26" s="115">
        <f>((B8+B9)/B12)*100</f>
        <v>47.787610619469028</v>
      </c>
      <c r="C26" s="116">
        <f>((C8+C9)/C12)*100</f>
        <v>57.547169811320757</v>
      </c>
      <c r="D26" s="116">
        <f>((E8+E9)/E12)*100</f>
        <v>28.880258652025027</v>
      </c>
      <c r="E26" s="116">
        <f>((F8+F9)/F12)*100</f>
        <v>63.976945244956774</v>
      </c>
      <c r="F26" s="2"/>
      <c r="G26" s="26"/>
      <c r="H26" s="26"/>
      <c r="I26" s="28"/>
      <c r="J26" s="30"/>
      <c r="K26" s="13"/>
      <c r="L26" s="13"/>
      <c r="M26" s="2"/>
    </row>
    <row r="27" spans="1:13" x14ac:dyDescent="0.25">
      <c r="A27" s="17" t="s">
        <v>22</v>
      </c>
      <c r="B27" s="117">
        <f>(B10/B12)*100</f>
        <v>45.132743362831853</v>
      </c>
      <c r="C27" s="73">
        <f>(C10/C12)*100</f>
        <v>36.79245283018868</v>
      </c>
      <c r="D27" s="73">
        <f>(E10/E12)*100</f>
        <v>16.261406898662738</v>
      </c>
      <c r="E27" s="73">
        <f>(F10/F12)*100</f>
        <v>36.023054755043226</v>
      </c>
      <c r="F27" s="9"/>
      <c r="G27" s="26"/>
      <c r="H27" s="26"/>
      <c r="I27" s="28"/>
      <c r="J27" s="14"/>
      <c r="K27" s="13"/>
      <c r="L27" s="13"/>
      <c r="M27" s="2"/>
    </row>
    <row r="28" spans="1:13" x14ac:dyDescent="0.25">
      <c r="A28" s="24" t="s">
        <v>23</v>
      </c>
      <c r="B28" s="118">
        <f>(B11/B12)*100</f>
        <v>7.0796460176991154</v>
      </c>
      <c r="C28" s="119">
        <f>(C11/C12)*100</f>
        <v>5.6603773584905666</v>
      </c>
      <c r="D28" s="119">
        <f>(E11/E12)*100</f>
        <v>54.858334449312238</v>
      </c>
      <c r="E28" s="119">
        <v>0</v>
      </c>
      <c r="F28" s="9"/>
      <c r="G28" s="26"/>
      <c r="H28" s="26"/>
      <c r="I28" s="26"/>
      <c r="J28" s="26"/>
      <c r="K28" s="13"/>
      <c r="L28" s="13"/>
      <c r="M28" s="2"/>
    </row>
    <row r="29" spans="1:13" x14ac:dyDescent="0.25">
      <c r="A29" s="9"/>
      <c r="B29" s="112">
        <f>SUM(B26:B28)</f>
        <v>100</v>
      </c>
      <c r="C29" s="113">
        <f t="shared" ref="C29:E29" si="3">SUM(C26:C28)</f>
        <v>100</v>
      </c>
      <c r="D29" s="113">
        <f t="shared" si="3"/>
        <v>100</v>
      </c>
      <c r="E29" s="114">
        <f t="shared" si="3"/>
        <v>100</v>
      </c>
      <c r="F29" s="9"/>
      <c r="G29" s="13"/>
      <c r="H29" s="13"/>
      <c r="I29" s="13"/>
      <c r="J29" s="13"/>
      <c r="K29" s="13"/>
      <c r="L29" s="13"/>
      <c r="M29" s="2"/>
    </row>
    <row r="30" spans="1:13" x14ac:dyDescent="0.25">
      <c r="A30" s="9"/>
      <c r="B30" s="120"/>
      <c r="C30" s="120"/>
      <c r="D30" s="120"/>
      <c r="E30" s="120"/>
      <c r="F30" s="9"/>
      <c r="G30" s="16"/>
      <c r="H30" s="16"/>
      <c r="I30" s="16"/>
      <c r="J30" s="16"/>
      <c r="K30" s="16"/>
      <c r="L30" s="16"/>
    </row>
    <row r="31" spans="1:13" x14ac:dyDescent="0.25">
      <c r="A31" s="9"/>
      <c r="B31" s="120"/>
      <c r="C31" s="120"/>
      <c r="D31" s="120"/>
      <c r="E31" s="120"/>
      <c r="F31" s="9"/>
      <c r="G31" s="16"/>
      <c r="H31" s="16"/>
      <c r="I31" s="16"/>
      <c r="J31" s="16"/>
      <c r="K31" s="16"/>
      <c r="L31" s="16"/>
    </row>
    <row r="32" spans="1:13" x14ac:dyDescent="0.25">
      <c r="G32" s="16"/>
      <c r="H32" s="16"/>
      <c r="I32" s="16"/>
      <c r="J32" s="16"/>
      <c r="K32" s="16"/>
      <c r="L32" s="16"/>
    </row>
  </sheetData>
  <mergeCells count="3">
    <mergeCell ref="E6:F6"/>
    <mergeCell ref="B6:D6"/>
    <mergeCell ref="B24:E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showGridLines="0" zoomScaleNormal="100" workbookViewId="0">
      <selection activeCell="K3" sqref="K3"/>
    </sheetView>
  </sheetViews>
  <sheetFormatPr defaultColWidth="11" defaultRowHeight="15.75" x14ac:dyDescent="0.25"/>
  <cols>
    <col min="1" max="1" width="16.125" style="136" customWidth="1"/>
    <col min="2" max="2" width="20.375" style="136" customWidth="1"/>
    <col min="3" max="3" width="16.125" style="136" customWidth="1"/>
    <col min="4" max="4" width="23.5" style="136" customWidth="1"/>
    <col min="5" max="5" width="22.375" style="136" customWidth="1"/>
    <col min="6" max="6" width="15.375" style="136" customWidth="1"/>
    <col min="7" max="7" width="5.5" style="40" customWidth="1"/>
    <col min="8" max="8" width="10.875" style="39"/>
    <col min="9" max="9" width="10" style="40" customWidth="1"/>
    <col min="10" max="10" width="6.5" style="39" customWidth="1"/>
    <col min="11" max="11" width="11.125" style="39" customWidth="1"/>
    <col min="12" max="12" width="13.5" style="39" customWidth="1"/>
    <col min="13" max="13" width="14.5" style="39" customWidth="1"/>
    <col min="14" max="17" width="10.875" style="39"/>
    <col min="18" max="18" width="23.125" style="16" customWidth="1"/>
    <col min="19" max="19" width="8.875" style="16" customWidth="1"/>
    <col min="20" max="20" width="12.875" style="16" customWidth="1"/>
    <col min="21" max="21" width="14" style="16" customWidth="1"/>
    <col min="22" max="23" width="11.375" style="16" customWidth="1"/>
    <col min="24" max="24" width="10.375" style="16" customWidth="1"/>
    <col min="25" max="26" width="21.125" style="16" customWidth="1"/>
    <col min="27" max="27" width="10.375" style="16" customWidth="1"/>
    <col min="28" max="31" width="10.875" style="16"/>
  </cols>
  <sheetData>
    <row r="1" spans="1:31" ht="15.95" customHeight="1" x14ac:dyDescent="0.25">
      <c r="A1" s="41"/>
      <c r="B1" s="41"/>
      <c r="C1" s="41"/>
      <c r="D1" s="41"/>
      <c r="E1" s="41"/>
      <c r="F1" s="41"/>
    </row>
    <row r="2" spans="1:31" ht="65.099999999999994" customHeight="1" x14ac:dyDescent="0.25">
      <c r="A2" s="168" t="s">
        <v>54</v>
      </c>
      <c r="B2" s="168"/>
      <c r="C2" s="168"/>
      <c r="D2" s="168"/>
      <c r="E2" s="168"/>
      <c r="F2" s="169"/>
      <c r="G2" s="170" t="s">
        <v>56</v>
      </c>
      <c r="H2" s="168"/>
      <c r="I2" s="168"/>
      <c r="J2" s="169"/>
      <c r="K2" s="170" t="s">
        <v>57</v>
      </c>
      <c r="L2" s="168"/>
      <c r="M2" s="168"/>
      <c r="N2" s="168"/>
      <c r="O2" s="168"/>
    </row>
    <row r="3" spans="1:31" s="32" customFormat="1" ht="67.5" customHeight="1" x14ac:dyDescent="0.25">
      <c r="A3" s="140" t="s">
        <v>67</v>
      </c>
      <c r="B3" s="141" t="s">
        <v>39</v>
      </c>
      <c r="C3" s="141" t="s">
        <v>79</v>
      </c>
      <c r="D3" s="141" t="s">
        <v>75</v>
      </c>
      <c r="E3" s="141" t="s">
        <v>42</v>
      </c>
      <c r="F3" s="142" t="s">
        <v>76</v>
      </c>
      <c r="G3" s="163" t="s">
        <v>77</v>
      </c>
      <c r="H3" s="164"/>
      <c r="I3" s="163" t="s">
        <v>78</v>
      </c>
      <c r="J3" s="165"/>
      <c r="K3" s="138" t="s">
        <v>80</v>
      </c>
      <c r="L3" s="138" t="s">
        <v>81</v>
      </c>
      <c r="M3" s="139" t="s">
        <v>82</v>
      </c>
      <c r="N3" s="166" t="s">
        <v>83</v>
      </c>
      <c r="O3" s="167"/>
      <c r="P3" s="42"/>
      <c r="Q3" s="42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x14ac:dyDescent="0.25">
      <c r="A4" s="143" t="s">
        <v>2</v>
      </c>
      <c r="B4" s="144" t="s">
        <v>40</v>
      </c>
      <c r="C4" s="145">
        <v>5551.25</v>
      </c>
      <c r="D4" s="144">
        <v>24</v>
      </c>
      <c r="E4" s="144" t="s">
        <v>43</v>
      </c>
      <c r="F4" s="146">
        <v>24</v>
      </c>
      <c r="G4" s="40" t="s">
        <v>49</v>
      </c>
      <c r="H4" s="46">
        <v>13.677323420074346</v>
      </c>
      <c r="I4" s="40" t="s">
        <v>49</v>
      </c>
      <c r="J4" s="47">
        <v>1617.1698532820724</v>
      </c>
      <c r="K4" s="46">
        <v>743.89813250975328</v>
      </c>
      <c r="L4" s="46">
        <v>379.38804757997417</v>
      </c>
      <c r="M4" s="48">
        <v>493.20446185396645</v>
      </c>
      <c r="N4" s="43" cm="1">
        <f t="array" ref="N4">SUM(M4:M6/SUM(L4:L6))</f>
        <v>1.2807395603655498</v>
      </c>
      <c r="O4" s="44"/>
      <c r="Q4" s="50"/>
    </row>
    <row r="5" spans="1:31" x14ac:dyDescent="0.25">
      <c r="A5" s="143"/>
      <c r="B5" s="144"/>
      <c r="C5" s="144"/>
      <c r="D5" s="144"/>
      <c r="E5" s="144"/>
      <c r="F5" s="146"/>
      <c r="G5" s="40" t="s">
        <v>50</v>
      </c>
      <c r="H5" s="46">
        <v>8.6988847583643114</v>
      </c>
      <c r="I5" s="40" t="s">
        <v>50</v>
      </c>
      <c r="J5" s="47">
        <v>2799.5255327538557</v>
      </c>
      <c r="K5" s="46">
        <v>1287.7817450667737</v>
      </c>
      <c r="L5" s="46">
        <v>656.76868998405462</v>
      </c>
      <c r="M5" s="48">
        <v>1050.8299039744875</v>
      </c>
      <c r="N5" s="49"/>
      <c r="O5" s="44"/>
      <c r="Q5" s="50"/>
    </row>
    <row r="6" spans="1:31" x14ac:dyDescent="0.25">
      <c r="A6" s="143"/>
      <c r="B6" s="144"/>
      <c r="C6" s="144"/>
      <c r="D6" s="144"/>
      <c r="E6" s="144" t="s">
        <v>53</v>
      </c>
      <c r="F6" s="146"/>
      <c r="G6" s="40" t="s">
        <v>51</v>
      </c>
      <c r="H6" s="46">
        <v>1.2379182156133828</v>
      </c>
      <c r="I6" s="51" t="s">
        <v>51</v>
      </c>
      <c r="J6" s="47">
        <v>1050.1687403581229</v>
      </c>
      <c r="K6" s="46">
        <v>483.07762056473655</v>
      </c>
      <c r="L6" s="52">
        <v>246.36958648801564</v>
      </c>
      <c r="M6" s="53">
        <v>98.547834595206268</v>
      </c>
      <c r="N6" s="49"/>
      <c r="O6" s="44"/>
      <c r="Q6" s="50"/>
    </row>
    <row r="7" spans="1:31" x14ac:dyDescent="0.25">
      <c r="A7" s="143"/>
      <c r="B7" s="144"/>
      <c r="C7" s="144"/>
      <c r="D7" s="144">
        <v>232</v>
      </c>
      <c r="E7" s="144" t="s">
        <v>44</v>
      </c>
      <c r="F7" s="146">
        <v>148</v>
      </c>
      <c r="G7" s="40" t="s">
        <v>49</v>
      </c>
      <c r="H7" s="46">
        <v>148</v>
      </c>
      <c r="J7" s="47"/>
      <c r="K7" s="46"/>
      <c r="L7" s="46"/>
      <c r="M7" s="48"/>
      <c r="N7" s="49"/>
      <c r="O7" s="44"/>
    </row>
    <row r="8" spans="1:31" x14ac:dyDescent="0.25">
      <c r="A8" s="143"/>
      <c r="B8" s="144"/>
      <c r="C8" s="144"/>
      <c r="D8" s="145">
        <v>5295.25</v>
      </c>
      <c r="E8" s="144" t="s">
        <v>45</v>
      </c>
      <c r="F8" s="147">
        <v>5295.25</v>
      </c>
      <c r="G8" s="40" t="s">
        <v>49</v>
      </c>
      <c r="H8" s="46">
        <v>1455.492529861998</v>
      </c>
      <c r="I8" s="54"/>
      <c r="J8" s="55"/>
      <c r="K8" s="45"/>
      <c r="L8" s="56"/>
      <c r="N8" s="49"/>
      <c r="O8" s="44"/>
    </row>
    <row r="9" spans="1:31" x14ac:dyDescent="0.25">
      <c r="A9" s="143"/>
      <c r="B9" s="144"/>
      <c r="C9" s="144"/>
      <c r="D9" s="144"/>
      <c r="E9" s="144"/>
      <c r="F9" s="146"/>
      <c r="G9" s="40" t="s">
        <v>50</v>
      </c>
      <c r="H9" s="46">
        <v>2790.8266479954914</v>
      </c>
      <c r="I9" s="54"/>
      <c r="J9" s="55"/>
      <c r="K9" s="45"/>
      <c r="L9" s="45"/>
      <c r="M9" s="57"/>
      <c r="N9" s="58"/>
      <c r="O9" s="44"/>
    </row>
    <row r="10" spans="1:31" x14ac:dyDescent="0.25">
      <c r="A10" s="143"/>
      <c r="B10" s="144"/>
      <c r="C10" s="144"/>
      <c r="D10" s="144"/>
      <c r="E10" s="144"/>
      <c r="F10" s="146"/>
      <c r="G10" s="40" t="s">
        <v>51</v>
      </c>
      <c r="H10" s="46">
        <v>1048.9308221425094</v>
      </c>
      <c r="I10" s="54"/>
      <c r="J10" s="55"/>
      <c r="K10" s="45"/>
      <c r="L10" s="45"/>
      <c r="N10" s="59"/>
      <c r="O10" s="44"/>
      <c r="S10" s="33"/>
    </row>
    <row r="11" spans="1:31" x14ac:dyDescent="0.25">
      <c r="A11" s="148"/>
      <c r="B11" s="149"/>
      <c r="C11" s="149"/>
      <c r="D11" s="149"/>
      <c r="E11" s="149"/>
      <c r="F11" s="150"/>
      <c r="G11" s="61"/>
      <c r="H11" s="60"/>
      <c r="I11" s="61"/>
      <c r="J11" s="62"/>
      <c r="K11" s="60"/>
      <c r="L11" s="60"/>
      <c r="M11" s="63"/>
      <c r="N11" s="64"/>
      <c r="O11" s="77"/>
    </row>
    <row r="12" spans="1:31" x14ac:dyDescent="0.25">
      <c r="A12" s="143" t="s">
        <v>3</v>
      </c>
      <c r="B12" s="144" t="s">
        <v>40</v>
      </c>
      <c r="C12" s="145">
        <v>5800</v>
      </c>
      <c r="D12" s="144">
        <v>200</v>
      </c>
      <c r="E12" s="144" t="s">
        <v>47</v>
      </c>
      <c r="F12" s="146">
        <v>97</v>
      </c>
      <c r="G12" s="40" t="s">
        <v>49</v>
      </c>
      <c r="H12" s="46">
        <v>45.950079660116835</v>
      </c>
      <c r="I12" s="40" t="s">
        <v>49</v>
      </c>
      <c r="J12" s="47">
        <v>2344.4835517794077</v>
      </c>
      <c r="K12" s="46">
        <v>961.23825622955712</v>
      </c>
      <c r="L12" s="46">
        <v>490.23151067707414</v>
      </c>
      <c r="M12" s="48">
        <v>637.30096388019638</v>
      </c>
      <c r="N12" s="43" cm="1">
        <f t="array" ref="N12">SUM(M12:M14/SUM(L12:L14))</f>
        <v>1.1638596952898412</v>
      </c>
      <c r="O12" s="44"/>
      <c r="Q12" s="50"/>
    </row>
    <row r="13" spans="1:31" x14ac:dyDescent="0.25">
      <c r="A13" s="143"/>
      <c r="B13" s="144"/>
      <c r="C13" s="144"/>
      <c r="D13" s="144"/>
      <c r="E13" s="144"/>
      <c r="F13" s="146"/>
      <c r="G13" s="40" t="s">
        <v>50</v>
      </c>
      <c r="H13" s="46">
        <v>43.786510886882638</v>
      </c>
      <c r="I13" s="40" t="s">
        <v>50</v>
      </c>
      <c r="J13" s="47">
        <v>2269.3036166094871</v>
      </c>
      <c r="K13" s="46">
        <v>930.41448280988971</v>
      </c>
      <c r="L13" s="46">
        <v>474.51138623304377</v>
      </c>
      <c r="M13" s="48">
        <v>759.21821797287009</v>
      </c>
      <c r="N13" s="49"/>
      <c r="O13" s="44"/>
      <c r="Q13" s="50"/>
    </row>
    <row r="14" spans="1:31" x14ac:dyDescent="0.25">
      <c r="A14" s="143"/>
      <c r="B14" s="144"/>
      <c r="C14" s="144"/>
      <c r="D14" s="144"/>
      <c r="E14" s="144"/>
      <c r="F14" s="146"/>
      <c r="G14" s="40" t="s">
        <v>51</v>
      </c>
      <c r="H14" s="46">
        <v>6.9886705611612694</v>
      </c>
      <c r="I14" s="51" t="s">
        <v>51</v>
      </c>
      <c r="J14" s="47">
        <v>1713.5522191133177</v>
      </c>
      <c r="K14" s="46">
        <v>702.55640983646026</v>
      </c>
      <c r="L14" s="46">
        <v>358.30376901659474</v>
      </c>
      <c r="M14" s="48">
        <v>143.32150760663791</v>
      </c>
      <c r="N14" s="49"/>
      <c r="O14" s="44"/>
      <c r="Q14" s="50"/>
    </row>
    <row r="15" spans="1:31" x14ac:dyDescent="0.25">
      <c r="A15" s="143"/>
      <c r="B15" s="144"/>
      <c r="C15" s="144"/>
      <c r="D15" s="144">
        <v>24</v>
      </c>
      <c r="E15" s="144" t="s">
        <v>43</v>
      </c>
      <c r="F15" s="146">
        <v>24</v>
      </c>
      <c r="G15" s="40" t="s">
        <v>49</v>
      </c>
      <c r="H15" s="46">
        <v>13.677323420074346</v>
      </c>
      <c r="J15" s="47"/>
      <c r="K15" s="46"/>
      <c r="L15" s="46"/>
      <c r="M15" s="48"/>
      <c r="N15" s="49"/>
      <c r="O15" s="44"/>
    </row>
    <row r="16" spans="1:31" x14ac:dyDescent="0.25">
      <c r="A16" s="143"/>
      <c r="B16" s="144"/>
      <c r="C16" s="144"/>
      <c r="D16" s="144"/>
      <c r="E16" s="144"/>
      <c r="F16" s="146"/>
      <c r="G16" s="40" t="s">
        <v>50</v>
      </c>
      <c r="H16" s="46">
        <v>8.6988847583643114</v>
      </c>
      <c r="J16" s="55"/>
      <c r="K16" s="45"/>
      <c r="L16" s="56"/>
      <c r="N16" s="49"/>
      <c r="O16" s="44"/>
    </row>
    <row r="17" spans="1:20" x14ac:dyDescent="0.25">
      <c r="A17" s="143"/>
      <c r="B17" s="144"/>
      <c r="C17" s="144"/>
      <c r="D17" s="144"/>
      <c r="E17" s="144"/>
      <c r="F17" s="146"/>
      <c r="G17" s="40" t="s">
        <v>51</v>
      </c>
      <c r="H17" s="46">
        <v>1.2379182156133828</v>
      </c>
      <c r="J17" s="55"/>
      <c r="K17" s="45"/>
      <c r="L17" s="45"/>
      <c r="M17" s="57"/>
      <c r="N17" s="58"/>
      <c r="O17" s="44"/>
    </row>
    <row r="18" spans="1:20" x14ac:dyDescent="0.25">
      <c r="A18" s="143"/>
      <c r="B18" s="144"/>
      <c r="C18" s="144"/>
      <c r="D18" s="144">
        <v>18</v>
      </c>
      <c r="E18" s="144" t="s">
        <v>46</v>
      </c>
      <c r="F18" s="146">
        <v>12</v>
      </c>
      <c r="G18" s="40" t="s">
        <v>49</v>
      </c>
      <c r="H18" s="45">
        <v>12</v>
      </c>
      <c r="J18" s="55"/>
      <c r="K18" s="45"/>
      <c r="L18" s="45"/>
      <c r="N18" s="59"/>
      <c r="O18" s="44"/>
      <c r="Q18" s="50"/>
      <c r="R18" s="36"/>
      <c r="S18" s="33"/>
      <c r="T18" s="34"/>
    </row>
    <row r="19" spans="1:20" x14ac:dyDescent="0.25">
      <c r="A19" s="143"/>
      <c r="B19" s="144"/>
      <c r="C19" s="144"/>
      <c r="D19" s="144">
        <v>458</v>
      </c>
      <c r="E19" s="144" t="s">
        <v>44</v>
      </c>
      <c r="F19" s="146">
        <v>290</v>
      </c>
      <c r="G19" s="40" t="s">
        <v>49</v>
      </c>
      <c r="H19" s="46">
        <v>290</v>
      </c>
      <c r="J19" s="55"/>
      <c r="K19" s="45"/>
      <c r="L19" s="45"/>
      <c r="N19" s="43"/>
      <c r="O19" s="44"/>
      <c r="Q19" s="65"/>
      <c r="R19" s="36"/>
      <c r="S19" s="33"/>
      <c r="T19" s="34"/>
    </row>
    <row r="20" spans="1:20" x14ac:dyDescent="0.25">
      <c r="A20" s="143"/>
      <c r="B20" s="144"/>
      <c r="C20" s="144"/>
      <c r="D20" s="145">
        <v>5100</v>
      </c>
      <c r="E20" s="144" t="s">
        <v>45</v>
      </c>
      <c r="F20" s="147">
        <v>5100</v>
      </c>
      <c r="G20" s="40" t="s">
        <v>49</v>
      </c>
      <c r="H20" s="46">
        <v>1751.3665113935172</v>
      </c>
      <c r="I20" s="54"/>
      <c r="J20" s="55"/>
      <c r="K20" s="45"/>
      <c r="L20" s="45"/>
      <c r="N20" s="43"/>
      <c r="O20" s="44"/>
      <c r="R20" s="36"/>
      <c r="S20" s="33"/>
      <c r="T20" s="34"/>
    </row>
    <row r="21" spans="1:20" x14ac:dyDescent="0.25">
      <c r="A21" s="143"/>
      <c r="B21" s="144"/>
      <c r="C21" s="144"/>
      <c r="D21" s="144"/>
      <c r="E21" s="144"/>
      <c r="F21" s="146"/>
      <c r="G21" s="40" t="s">
        <v>50</v>
      </c>
      <c r="H21" s="46">
        <v>2086.4749567155354</v>
      </c>
      <c r="I21" s="54"/>
      <c r="J21" s="55"/>
      <c r="K21" s="66"/>
      <c r="L21" s="45"/>
      <c r="M21" s="45"/>
      <c r="N21" s="44"/>
      <c r="O21" s="44"/>
      <c r="S21" s="33"/>
    </row>
    <row r="22" spans="1:20" x14ac:dyDescent="0.25">
      <c r="A22" s="143"/>
      <c r="B22" s="144"/>
      <c r="C22" s="144"/>
      <c r="D22" s="144"/>
      <c r="E22" s="144"/>
      <c r="F22" s="146"/>
      <c r="G22" s="40" t="s">
        <v>51</v>
      </c>
      <c r="H22" s="46">
        <v>1262.1585318909474</v>
      </c>
      <c r="I22" s="54"/>
      <c r="J22" s="55"/>
      <c r="K22" s="66"/>
      <c r="L22" s="45"/>
      <c r="M22" s="45"/>
      <c r="N22" s="44"/>
      <c r="O22" s="44"/>
    </row>
    <row r="23" spans="1:20" x14ac:dyDescent="0.25">
      <c r="A23" s="143"/>
      <c r="B23" s="144"/>
      <c r="C23" s="144"/>
      <c r="D23" s="144"/>
      <c r="E23" s="144"/>
      <c r="F23" s="146"/>
      <c r="H23" s="46"/>
      <c r="J23" s="55"/>
      <c r="K23" s="66"/>
      <c r="L23" s="45"/>
      <c r="M23" s="45"/>
      <c r="N23" s="44"/>
      <c r="O23" s="44"/>
    </row>
    <row r="24" spans="1:20" x14ac:dyDescent="0.25">
      <c r="A24" s="143" t="s">
        <v>3</v>
      </c>
      <c r="B24" s="144" t="s">
        <v>41</v>
      </c>
      <c r="C24" s="145">
        <v>805</v>
      </c>
      <c r="D24" s="144"/>
      <c r="E24" s="144" t="s">
        <v>53</v>
      </c>
      <c r="F24" s="147">
        <v>805</v>
      </c>
      <c r="G24" s="40" t="s">
        <v>49</v>
      </c>
      <c r="H24" s="46">
        <v>231.48963730569949</v>
      </c>
      <c r="J24" s="55"/>
      <c r="K24" s="66"/>
      <c r="L24" s="45"/>
      <c r="M24" s="45"/>
      <c r="O24" s="44"/>
    </row>
    <row r="25" spans="1:20" x14ac:dyDescent="0.25">
      <c r="A25" s="143"/>
      <c r="B25" s="144"/>
      <c r="C25" s="144"/>
      <c r="D25" s="144"/>
      <c r="E25" s="144"/>
      <c r="F25" s="146"/>
      <c r="G25" s="40" t="s">
        <v>50</v>
      </c>
      <c r="H25" s="46">
        <v>130.34326424870468</v>
      </c>
      <c r="J25" s="55"/>
      <c r="K25" s="66"/>
      <c r="L25" s="45"/>
      <c r="M25" s="45"/>
      <c r="O25" s="44"/>
    </row>
    <row r="26" spans="1:20" x14ac:dyDescent="0.25">
      <c r="A26" s="148"/>
      <c r="B26" s="149"/>
      <c r="C26" s="149"/>
      <c r="D26" s="149"/>
      <c r="E26" s="149"/>
      <c r="F26" s="151"/>
      <c r="G26" s="61" t="s">
        <v>51</v>
      </c>
      <c r="H26" s="67">
        <v>443.1670984455958</v>
      </c>
      <c r="I26" s="61"/>
      <c r="J26" s="62"/>
      <c r="K26" s="68"/>
      <c r="L26" s="60"/>
      <c r="M26" s="60"/>
      <c r="N26" s="63"/>
      <c r="O26" s="77"/>
    </row>
    <row r="27" spans="1:20" x14ac:dyDescent="0.25">
      <c r="A27" s="143"/>
      <c r="B27" s="144"/>
      <c r="C27" s="144"/>
      <c r="D27" s="144"/>
      <c r="E27" s="144"/>
      <c r="F27" s="146"/>
      <c r="H27" s="45"/>
      <c r="I27" s="40" t="s">
        <v>49</v>
      </c>
      <c r="J27" s="47">
        <v>245.79607843137254</v>
      </c>
      <c r="K27" s="69">
        <v>142.56172549019607</v>
      </c>
      <c r="L27" s="46">
        <v>68.429628235294103</v>
      </c>
      <c r="M27" s="46">
        <v>88.958516705882332</v>
      </c>
      <c r="N27" s="43" cm="1">
        <f t="array" ref="N27">SUM(M27:M29/SUM(L27:L29))</f>
        <v>1.4277913966217806</v>
      </c>
      <c r="O27" s="44"/>
    </row>
    <row r="28" spans="1:20" x14ac:dyDescent="0.25">
      <c r="A28" s="143" t="s">
        <v>12</v>
      </c>
      <c r="B28" s="144" t="s">
        <v>40</v>
      </c>
      <c r="C28" s="145">
        <v>44</v>
      </c>
      <c r="D28" s="144"/>
      <c r="E28" s="144" t="s">
        <v>45</v>
      </c>
      <c r="F28" s="147">
        <v>44</v>
      </c>
      <c r="G28" s="40" t="s">
        <v>50</v>
      </c>
      <c r="H28" s="46">
        <v>44</v>
      </c>
      <c r="I28" s="40" t="s">
        <v>50</v>
      </c>
      <c r="J28" s="47">
        <v>182.3986928104575</v>
      </c>
      <c r="K28" s="69">
        <v>105.79124183006535</v>
      </c>
      <c r="L28" s="46">
        <v>50.779796078431367</v>
      </c>
      <c r="M28" s="46">
        <v>81.247673725490188</v>
      </c>
      <c r="N28" s="44"/>
      <c r="O28" s="44"/>
      <c r="Q28" s="50"/>
      <c r="S28" s="37"/>
    </row>
    <row r="29" spans="1:20" x14ac:dyDescent="0.25">
      <c r="A29" s="143" t="s">
        <v>12</v>
      </c>
      <c r="B29" s="144" t="s">
        <v>41</v>
      </c>
      <c r="C29" s="145">
        <v>385</v>
      </c>
      <c r="D29" s="144"/>
      <c r="E29" s="144" t="s">
        <v>53</v>
      </c>
      <c r="F29" s="147">
        <v>385</v>
      </c>
      <c r="G29" s="40" t="s">
        <v>49</v>
      </c>
      <c r="H29" s="46">
        <v>245.79607843137254</v>
      </c>
      <c r="J29" s="47">
        <v>428.19477124183004</v>
      </c>
      <c r="K29" s="69">
        <v>248.35296732026143</v>
      </c>
      <c r="L29" s="46">
        <v>119.20942431372546</v>
      </c>
      <c r="M29" s="46">
        <v>170.20619043137253</v>
      </c>
      <c r="N29" s="44"/>
      <c r="O29" s="44"/>
      <c r="Q29" s="50"/>
    </row>
    <row r="30" spans="1:20" x14ac:dyDescent="0.25">
      <c r="A30" s="143"/>
      <c r="B30" s="144"/>
      <c r="C30" s="144"/>
      <c r="D30" s="144"/>
      <c r="E30" s="144"/>
      <c r="F30" s="146"/>
      <c r="G30" s="40" t="s">
        <v>50</v>
      </c>
      <c r="H30" s="46">
        <v>138.3986928104575</v>
      </c>
      <c r="J30" s="55"/>
      <c r="K30" s="66"/>
      <c r="L30" s="45"/>
      <c r="M30" s="45"/>
      <c r="N30" s="70"/>
      <c r="O30" s="44"/>
    </row>
    <row r="31" spans="1:20" x14ac:dyDescent="0.25">
      <c r="A31" s="143"/>
      <c r="B31" s="144"/>
      <c r="C31" s="144"/>
      <c r="D31" s="144"/>
      <c r="E31" s="144"/>
      <c r="F31" s="146"/>
      <c r="H31" s="45"/>
      <c r="J31" s="55"/>
      <c r="K31" s="66"/>
      <c r="L31" s="45"/>
      <c r="M31" s="45"/>
      <c r="N31" s="70"/>
      <c r="O31" s="44"/>
    </row>
    <row r="32" spans="1:20" x14ac:dyDescent="0.25">
      <c r="A32" s="148"/>
      <c r="B32" s="149"/>
      <c r="C32" s="149"/>
      <c r="D32" s="149"/>
      <c r="E32" s="149"/>
      <c r="F32" s="151"/>
      <c r="G32" s="61"/>
      <c r="H32" s="60"/>
      <c r="I32" s="71"/>
      <c r="J32" s="62"/>
      <c r="K32" s="68"/>
      <c r="L32" s="60"/>
      <c r="M32" s="60"/>
      <c r="N32" s="72"/>
      <c r="O32" s="77"/>
    </row>
    <row r="33" spans="1:20" x14ac:dyDescent="0.25">
      <c r="D33" s="152"/>
      <c r="N33" s="70"/>
      <c r="O33" s="44"/>
      <c r="T33" s="33"/>
    </row>
    <row r="34" spans="1:20" x14ac:dyDescent="0.25">
      <c r="C34" s="152"/>
      <c r="H34" s="40" t="s">
        <v>52</v>
      </c>
      <c r="I34" s="39" t="s">
        <v>49</v>
      </c>
      <c r="N34" s="44"/>
      <c r="O34" s="44"/>
    </row>
    <row r="35" spans="1:20" x14ac:dyDescent="0.25">
      <c r="C35" s="152"/>
      <c r="H35" s="40" t="s">
        <v>22</v>
      </c>
      <c r="I35" s="39" t="s">
        <v>50</v>
      </c>
      <c r="L35" s="48"/>
      <c r="O35" s="44"/>
    </row>
    <row r="36" spans="1:20" x14ac:dyDescent="0.25">
      <c r="C36" s="152"/>
      <c r="F36" s="152"/>
      <c r="H36" s="40" t="s">
        <v>48</v>
      </c>
      <c r="I36" s="39" t="s">
        <v>51</v>
      </c>
      <c r="J36" s="48"/>
      <c r="L36" s="48"/>
      <c r="N36" s="44"/>
      <c r="O36" s="44"/>
    </row>
    <row r="37" spans="1:20" x14ac:dyDescent="0.25">
      <c r="J37" s="74"/>
      <c r="L37" s="74"/>
      <c r="N37" s="44"/>
      <c r="O37" s="44"/>
    </row>
    <row r="38" spans="1:20" x14ac:dyDescent="0.25">
      <c r="A38" s="168" t="s">
        <v>66</v>
      </c>
      <c r="B38" s="168"/>
      <c r="C38" s="168"/>
      <c r="D38" s="168"/>
      <c r="E38" s="168"/>
      <c r="F38" s="168"/>
    </row>
    <row r="39" spans="1:20" x14ac:dyDescent="0.25">
      <c r="A39" s="168"/>
      <c r="B39" s="168"/>
      <c r="C39" s="168"/>
      <c r="D39" s="168"/>
      <c r="E39" s="168"/>
      <c r="F39" s="168"/>
    </row>
    <row r="40" spans="1:20" x14ac:dyDescent="0.25">
      <c r="A40" s="168"/>
      <c r="B40" s="168"/>
      <c r="C40" s="168"/>
      <c r="D40" s="168"/>
      <c r="E40" s="168"/>
      <c r="F40" s="168"/>
    </row>
  </sheetData>
  <mergeCells count="7">
    <mergeCell ref="G3:H3"/>
    <mergeCell ref="I3:J3"/>
    <mergeCell ref="N3:O3"/>
    <mergeCell ref="A38:F40"/>
    <mergeCell ref="A2:F2"/>
    <mergeCell ref="G2:J2"/>
    <mergeCell ref="K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showGridLines="0" workbookViewId="0">
      <selection activeCell="D4" sqref="D4"/>
    </sheetView>
  </sheetViews>
  <sheetFormatPr defaultColWidth="11" defaultRowHeight="15.75" x14ac:dyDescent="0.25"/>
  <cols>
    <col min="2" max="2" width="42.875" customWidth="1"/>
    <col min="3" max="8" width="10.875" style="31"/>
  </cols>
  <sheetData>
    <row r="2" spans="1:10" x14ac:dyDescent="0.25">
      <c r="B2" s="1"/>
      <c r="C2" s="171"/>
      <c r="D2" s="171"/>
      <c r="E2" s="171"/>
      <c r="F2" s="171"/>
      <c r="G2" s="171"/>
      <c r="H2" s="171"/>
      <c r="I2" s="1"/>
      <c r="J2" s="1"/>
    </row>
    <row r="3" spans="1:10" x14ac:dyDescent="0.25">
      <c r="A3" s="153" t="s">
        <v>68</v>
      </c>
      <c r="B3" s="1"/>
      <c r="C3" s="95"/>
      <c r="D3" s="95"/>
      <c r="E3" s="95"/>
      <c r="F3" s="95"/>
      <c r="G3" s="95"/>
      <c r="H3" s="95"/>
      <c r="I3" s="1"/>
      <c r="J3" s="1"/>
    </row>
    <row r="4" spans="1:10" x14ac:dyDescent="0.25">
      <c r="A4" s="1"/>
      <c r="B4" s="1"/>
      <c r="C4" s="95"/>
      <c r="D4" s="95"/>
      <c r="E4" s="95"/>
      <c r="F4" s="95"/>
      <c r="G4" s="95"/>
      <c r="H4" s="95"/>
      <c r="I4" s="1"/>
      <c r="J4" s="1"/>
    </row>
    <row r="5" spans="1:10" x14ac:dyDescent="0.25">
      <c r="A5" s="1"/>
      <c r="B5" s="45"/>
      <c r="C5" s="96" t="s">
        <v>31</v>
      </c>
      <c r="D5" s="96" t="s">
        <v>32</v>
      </c>
      <c r="E5" s="96" t="s">
        <v>33</v>
      </c>
      <c r="F5" s="96" t="s">
        <v>34</v>
      </c>
      <c r="G5" s="96">
        <v>2003</v>
      </c>
      <c r="H5" s="96">
        <v>2009</v>
      </c>
      <c r="I5" s="1"/>
      <c r="J5" s="1"/>
    </row>
    <row r="6" spans="1:10" x14ac:dyDescent="0.25">
      <c r="A6" s="1"/>
      <c r="B6" s="93" t="s">
        <v>35</v>
      </c>
      <c r="C6" s="95"/>
      <c r="D6" s="95"/>
      <c r="E6" s="95"/>
      <c r="F6" s="95"/>
      <c r="G6" s="95"/>
      <c r="H6" s="95"/>
      <c r="I6" s="1"/>
      <c r="J6" s="1"/>
    </row>
    <row r="7" spans="1:10" x14ac:dyDescent="0.25">
      <c r="A7" s="1"/>
      <c r="B7" s="45" t="s">
        <v>2</v>
      </c>
      <c r="C7" s="95"/>
      <c r="D7" s="95"/>
      <c r="E7" s="95"/>
      <c r="F7" s="95"/>
      <c r="G7" s="95"/>
      <c r="H7" s="95"/>
      <c r="I7" s="1"/>
      <c r="J7" s="1"/>
    </row>
    <row r="8" spans="1:10" x14ac:dyDescent="0.25">
      <c r="A8" s="1"/>
      <c r="B8" s="75" t="s">
        <v>21</v>
      </c>
      <c r="C8" s="97">
        <v>1.8157933220942233</v>
      </c>
      <c r="D8" s="97">
        <v>2.0296419000000001</v>
      </c>
      <c r="E8" s="97">
        <v>1.9529909245517654</v>
      </c>
      <c r="F8" s="97">
        <v>2.3496601148152885</v>
      </c>
      <c r="G8" s="97">
        <v>2.176286507395333</v>
      </c>
      <c r="H8" s="97">
        <v>1.3232522707141492</v>
      </c>
      <c r="I8" s="1"/>
      <c r="J8" s="1"/>
    </row>
    <row r="9" spans="1:10" x14ac:dyDescent="0.25">
      <c r="A9" s="1"/>
      <c r="B9" s="75" t="s">
        <v>22</v>
      </c>
      <c r="C9" s="97">
        <v>3.8704521106995968</v>
      </c>
      <c r="D9" s="97">
        <v>3.6720217599999998</v>
      </c>
      <c r="E9" s="97">
        <v>4.1942291390663602</v>
      </c>
      <c r="F9" s="97">
        <v>5.1303415008543052</v>
      </c>
      <c r="G9" s="97">
        <v>4.7211915565246994</v>
      </c>
      <c r="H9" s="97">
        <v>2.7080886647798135</v>
      </c>
      <c r="I9" s="1"/>
      <c r="J9" s="1"/>
    </row>
    <row r="10" spans="1:10" x14ac:dyDescent="0.25">
      <c r="A10" s="1"/>
      <c r="B10" s="75" t="s">
        <v>36</v>
      </c>
      <c r="C10" s="97">
        <v>0.36297786336731264</v>
      </c>
      <c r="D10" s="97">
        <v>0.34717672000000005</v>
      </c>
      <c r="E10" s="97">
        <v>0.39340072255847203</v>
      </c>
      <c r="F10" s="97">
        <v>0.48136006517594127</v>
      </c>
      <c r="G10" s="97">
        <v>0.44291536387270314</v>
      </c>
      <c r="H10" s="97">
        <v>0.25375943109449872</v>
      </c>
      <c r="I10" s="1"/>
      <c r="J10" s="1"/>
    </row>
    <row r="11" spans="1:10" x14ac:dyDescent="0.25">
      <c r="A11" s="1"/>
      <c r="B11" s="45" t="s">
        <v>3</v>
      </c>
      <c r="C11" s="95"/>
      <c r="D11" s="95"/>
      <c r="E11" s="95"/>
      <c r="F11" s="95"/>
      <c r="G11" s="95"/>
      <c r="H11" s="95"/>
      <c r="I11" s="1"/>
      <c r="J11" s="1"/>
    </row>
    <row r="12" spans="1:10" x14ac:dyDescent="0.25">
      <c r="A12" s="1"/>
      <c r="B12" s="75" t="s">
        <v>21</v>
      </c>
      <c r="C12" s="97">
        <v>2.3449848103790938</v>
      </c>
      <c r="D12" s="97">
        <v>2.4419394999999997</v>
      </c>
      <c r="E12" s="97">
        <v>2.5360047935644809</v>
      </c>
      <c r="F12" s="97">
        <v>3.0442455947017564</v>
      </c>
      <c r="G12" s="97">
        <v>2.7665847333180604</v>
      </c>
      <c r="H12" s="97">
        <v>1.6850808508070914</v>
      </c>
      <c r="I12" s="1"/>
      <c r="J12" s="1"/>
    </row>
    <row r="13" spans="1:10" x14ac:dyDescent="0.25">
      <c r="A13" s="1"/>
      <c r="B13" s="75" t="s">
        <v>22</v>
      </c>
      <c r="C13" s="97">
        <v>2.7958449351973176</v>
      </c>
      <c r="D13" s="97">
        <v>2.8435369599999998</v>
      </c>
      <c r="E13" s="97">
        <v>3.0384491127274735</v>
      </c>
      <c r="F13" s="97">
        <v>3.7446841144146106</v>
      </c>
      <c r="G13" s="97">
        <v>3.3975305205858017</v>
      </c>
      <c r="H13" s="97">
        <v>1.8867220037469574</v>
      </c>
      <c r="I13" s="1"/>
      <c r="J13" s="1"/>
    </row>
    <row r="14" spans="1:10" x14ac:dyDescent="0.25">
      <c r="A14" s="1"/>
      <c r="B14" s="75" t="s">
        <v>36</v>
      </c>
      <c r="C14" s="97">
        <v>0.52733374175089742</v>
      </c>
      <c r="D14" s="97">
        <v>0.48547443999999995</v>
      </c>
      <c r="E14" s="97">
        <v>0.58749558194562712</v>
      </c>
      <c r="F14" s="97">
        <v>0.71871166470550374</v>
      </c>
      <c r="G14" s="97">
        <v>0.62865516983780179</v>
      </c>
      <c r="H14" s="97">
        <v>0.35322898146818099</v>
      </c>
      <c r="I14" s="1"/>
      <c r="J14" s="1"/>
    </row>
    <row r="15" spans="1:10" x14ac:dyDescent="0.25">
      <c r="A15" s="1"/>
      <c r="B15" s="45" t="s">
        <v>12</v>
      </c>
      <c r="C15" s="95"/>
      <c r="D15" s="95"/>
      <c r="E15" s="95"/>
      <c r="F15" s="95"/>
      <c r="G15" s="95"/>
      <c r="H15" s="95"/>
      <c r="I15" s="1"/>
      <c r="J15" s="1"/>
    </row>
    <row r="16" spans="1:10" x14ac:dyDescent="0.25">
      <c r="A16" s="1"/>
      <c r="B16" s="75" t="s">
        <v>21</v>
      </c>
      <c r="C16" s="98">
        <v>0.32618122792156856</v>
      </c>
      <c r="D16" s="98">
        <v>0.32645183999999994</v>
      </c>
      <c r="E16" s="98">
        <v>0.39470669597231828</v>
      </c>
      <c r="F16" s="98">
        <v>0.46597318274509797</v>
      </c>
      <c r="G16" s="98">
        <v>0.35633243386389846</v>
      </c>
      <c r="H16" s="98">
        <v>0.21928149776239905</v>
      </c>
      <c r="I16" s="1"/>
      <c r="J16" s="1"/>
    </row>
    <row r="17" spans="1:10" x14ac:dyDescent="0.25">
      <c r="A17" s="1"/>
      <c r="B17" s="76" t="s">
        <v>22</v>
      </c>
      <c r="C17" s="99">
        <v>0.29790813699346397</v>
      </c>
      <c r="D17" s="99">
        <v>0.29725695999999996</v>
      </c>
      <c r="E17" s="99">
        <v>0.34853940566891461</v>
      </c>
      <c r="F17" s="99">
        <v>0.41406656755514176</v>
      </c>
      <c r="G17" s="99">
        <v>0.33103133165500165</v>
      </c>
      <c r="H17" s="99">
        <v>0.20134719458011208</v>
      </c>
      <c r="I17" s="1"/>
      <c r="J17" s="1"/>
    </row>
    <row r="18" spans="1:10" x14ac:dyDescent="0.25">
      <c r="A18" s="1"/>
      <c r="B18" s="60" t="s">
        <v>11</v>
      </c>
      <c r="C18" s="99">
        <v>12.341476148403473</v>
      </c>
      <c r="D18" s="99">
        <v>12.443500080000002</v>
      </c>
      <c r="E18" s="99">
        <v>13.445816376055413</v>
      </c>
      <c r="F18" s="99">
        <v>16.349042804967645</v>
      </c>
      <c r="G18" s="99">
        <v>14.820527617053298</v>
      </c>
      <c r="H18" s="99">
        <v>8.6307608949532018</v>
      </c>
      <c r="I18" s="1"/>
      <c r="J18" s="1"/>
    </row>
    <row r="19" spans="1:10" x14ac:dyDescent="0.25">
      <c r="A19" s="1"/>
      <c r="B19" s="93" t="s">
        <v>37</v>
      </c>
      <c r="C19" s="95"/>
      <c r="D19" s="95"/>
      <c r="E19" s="95"/>
      <c r="F19" s="95"/>
      <c r="G19" s="95"/>
      <c r="H19" s="95"/>
      <c r="I19" s="1"/>
      <c r="J19" s="1"/>
    </row>
    <row r="20" spans="1:10" x14ac:dyDescent="0.25">
      <c r="A20" s="1"/>
      <c r="B20" s="45" t="s">
        <v>2</v>
      </c>
      <c r="C20" s="95"/>
      <c r="D20" s="95"/>
      <c r="E20" s="95"/>
      <c r="F20" s="95"/>
      <c r="G20" s="95"/>
      <c r="H20" s="95"/>
      <c r="I20" s="1"/>
      <c r="J20" s="1"/>
    </row>
    <row r="21" spans="1:10" x14ac:dyDescent="0.25">
      <c r="A21" s="1"/>
      <c r="B21" s="75" t="s">
        <v>21</v>
      </c>
      <c r="C21" s="97">
        <v>1.8157933220942233</v>
      </c>
      <c r="D21" s="97">
        <v>2.0296419000000001</v>
      </c>
      <c r="E21" s="97">
        <v>1.9529909245517654</v>
      </c>
      <c r="F21" s="97">
        <v>2.3496601148152885</v>
      </c>
      <c r="G21" s="97">
        <v>2.176286507395333</v>
      </c>
      <c r="H21" s="97">
        <v>1.3232522707141492</v>
      </c>
      <c r="I21" s="1"/>
      <c r="J21" s="1"/>
    </row>
    <row r="22" spans="1:10" x14ac:dyDescent="0.25">
      <c r="A22" s="1"/>
      <c r="B22" s="75" t="s">
        <v>22</v>
      </c>
      <c r="C22" s="97">
        <v>3.8704521106995968</v>
      </c>
      <c r="D22" s="97">
        <v>3.6720217599999998</v>
      </c>
      <c r="E22" s="97">
        <v>4.1942291390663602</v>
      </c>
      <c r="F22" s="97">
        <v>5.1303415008543052</v>
      </c>
      <c r="G22" s="97">
        <v>4.7211915565246994</v>
      </c>
      <c r="H22" s="97">
        <v>2.7080886647798135</v>
      </c>
      <c r="I22" s="1"/>
      <c r="J22" s="1"/>
    </row>
    <row r="23" spans="1:10" x14ac:dyDescent="0.25">
      <c r="A23" s="1"/>
      <c r="B23" s="75" t="s">
        <v>36</v>
      </c>
      <c r="C23" s="97">
        <v>0.72595572673462527</v>
      </c>
      <c r="D23" s="97">
        <v>0.6943534400000001</v>
      </c>
      <c r="E23" s="97">
        <v>0.78680144511694405</v>
      </c>
      <c r="F23" s="97">
        <v>0.96272013035188253</v>
      </c>
      <c r="G23" s="97">
        <v>0.88583072774540628</v>
      </c>
      <c r="H23" s="97">
        <v>0.50751886218899744</v>
      </c>
      <c r="I23" s="1"/>
      <c r="J23" s="1"/>
    </row>
    <row r="24" spans="1:10" x14ac:dyDescent="0.25">
      <c r="A24" s="1"/>
      <c r="B24" s="45" t="s">
        <v>3</v>
      </c>
      <c r="C24" s="95"/>
      <c r="D24" s="95"/>
      <c r="E24" s="95"/>
      <c r="F24" s="95"/>
      <c r="G24" s="95"/>
      <c r="H24" s="95"/>
      <c r="I24" s="1"/>
      <c r="J24" s="1"/>
    </row>
    <row r="25" spans="1:10" x14ac:dyDescent="0.25">
      <c r="A25" s="1"/>
      <c r="B25" s="75" t="s">
        <v>21</v>
      </c>
      <c r="C25" s="97">
        <v>2.3449848103790938</v>
      </c>
      <c r="D25" s="97">
        <v>2.4419394999999997</v>
      </c>
      <c r="E25" s="97">
        <v>2.5360047935644809</v>
      </c>
      <c r="F25" s="97">
        <v>3.0442455947017564</v>
      </c>
      <c r="G25" s="97">
        <v>2.7665847333180604</v>
      </c>
      <c r="H25" s="97">
        <v>1.6850808508070914</v>
      </c>
      <c r="I25" s="1"/>
      <c r="J25" s="1"/>
    </row>
    <row r="26" spans="1:10" x14ac:dyDescent="0.25">
      <c r="A26" s="1"/>
      <c r="B26" s="75" t="s">
        <v>22</v>
      </c>
      <c r="C26" s="97">
        <v>2.7958449351973176</v>
      </c>
      <c r="D26" s="97">
        <v>2.8435369599999998</v>
      </c>
      <c r="E26" s="97">
        <v>3.0384491127274735</v>
      </c>
      <c r="F26" s="97">
        <v>3.7446841144146106</v>
      </c>
      <c r="G26" s="97">
        <v>3.3975305205858017</v>
      </c>
      <c r="H26" s="97">
        <v>1.8867220037469574</v>
      </c>
      <c r="I26" s="1"/>
      <c r="J26" s="1"/>
    </row>
    <row r="27" spans="1:10" x14ac:dyDescent="0.25">
      <c r="A27" s="1"/>
      <c r="B27" s="75" t="s">
        <v>36</v>
      </c>
      <c r="C27" s="97">
        <v>1.0546674835017948</v>
      </c>
      <c r="D27" s="97">
        <v>0.9709488799999999</v>
      </c>
      <c r="E27" s="97">
        <v>1.1749911638912542</v>
      </c>
      <c r="F27" s="97">
        <v>1.4374233294110075</v>
      </c>
      <c r="G27" s="97">
        <v>1.2573103396756036</v>
      </c>
      <c r="H27" s="97">
        <v>0.70645796293636198</v>
      </c>
      <c r="I27" s="1"/>
      <c r="J27" s="1"/>
    </row>
    <row r="28" spans="1:10" x14ac:dyDescent="0.25">
      <c r="A28" s="1"/>
      <c r="B28" s="45" t="s">
        <v>12</v>
      </c>
      <c r="C28" s="95"/>
      <c r="D28" s="95"/>
      <c r="E28" s="95"/>
      <c r="F28" s="95"/>
      <c r="G28" s="95"/>
      <c r="H28" s="95"/>
      <c r="I28" s="1"/>
      <c r="J28" s="1"/>
    </row>
    <row r="29" spans="1:10" x14ac:dyDescent="0.25">
      <c r="A29" s="1"/>
      <c r="B29" s="75" t="s">
        <v>21</v>
      </c>
      <c r="C29" s="97">
        <v>0.32618122792156856</v>
      </c>
      <c r="D29" s="97">
        <v>0.32645183999999994</v>
      </c>
      <c r="E29" s="97">
        <v>0.39470669597231828</v>
      </c>
      <c r="F29" s="97">
        <v>0.46597318274509797</v>
      </c>
      <c r="G29" s="97">
        <v>0.35633243386389846</v>
      </c>
      <c r="H29" s="97">
        <v>0.21928149776239905</v>
      </c>
      <c r="I29" s="1"/>
      <c r="J29" s="1"/>
    </row>
    <row r="30" spans="1:10" x14ac:dyDescent="0.25">
      <c r="A30" s="1"/>
      <c r="B30" s="76" t="s">
        <v>22</v>
      </c>
      <c r="C30" s="99">
        <v>0.29790813699346397</v>
      </c>
      <c r="D30" s="99">
        <v>0.29725695999999996</v>
      </c>
      <c r="E30" s="99">
        <v>0.34853940566891461</v>
      </c>
      <c r="F30" s="99">
        <v>0.41406656755514176</v>
      </c>
      <c r="G30" s="99">
        <v>0.33103133165500165</v>
      </c>
      <c r="H30" s="99">
        <v>0.20134719458011208</v>
      </c>
      <c r="I30" s="1"/>
      <c r="J30" s="1"/>
    </row>
    <row r="31" spans="1:10" x14ac:dyDescent="0.25">
      <c r="A31" s="1"/>
      <c r="B31" s="60" t="s">
        <v>11</v>
      </c>
      <c r="C31" s="99">
        <v>13.231787753521683</v>
      </c>
      <c r="D31" s="99">
        <v>13.276151240000001</v>
      </c>
      <c r="E31" s="99">
        <v>14.426712680559513</v>
      </c>
      <c r="F31" s="99">
        <v>17.549114534849092</v>
      </c>
      <c r="G31" s="99">
        <v>15.892098150763804</v>
      </c>
      <c r="H31" s="99">
        <v>9.2377493075158821</v>
      </c>
      <c r="I31" s="1"/>
      <c r="J31" s="1"/>
    </row>
    <row r="32" spans="1:10" x14ac:dyDescent="0.25">
      <c r="A32" s="1"/>
      <c r="B32" s="94" t="s">
        <v>38</v>
      </c>
      <c r="C32" s="100">
        <v>0.89</v>
      </c>
      <c r="D32" s="100">
        <v>0.83</v>
      </c>
      <c r="E32" s="100">
        <v>0.98</v>
      </c>
      <c r="F32" s="100">
        <v>1.2</v>
      </c>
      <c r="G32" s="100">
        <v>1.07</v>
      </c>
      <c r="H32" s="100">
        <v>0.61</v>
      </c>
      <c r="I32" s="1"/>
      <c r="J32" s="1"/>
    </row>
    <row r="33" spans="1:10" x14ac:dyDescent="0.25">
      <c r="A33" s="1"/>
      <c r="B33" s="94" t="s">
        <v>38</v>
      </c>
      <c r="C33" s="100">
        <v>7.0000000000000007E-2</v>
      </c>
      <c r="D33" s="100">
        <v>7.0000000000000007E-2</v>
      </c>
      <c r="E33" s="100">
        <v>7.0000000000000007E-2</v>
      </c>
      <c r="F33" s="100">
        <v>7.0000000000000007E-2</v>
      </c>
      <c r="G33" s="100">
        <v>7.0000000000000007E-2</v>
      </c>
      <c r="H33" s="100">
        <v>7.0000000000000007E-2</v>
      </c>
      <c r="I33" s="1"/>
      <c r="J33" s="1"/>
    </row>
    <row r="34" spans="1:10" x14ac:dyDescent="0.25">
      <c r="A34" s="1"/>
      <c r="B34" s="1"/>
      <c r="C34" s="95"/>
      <c r="D34" s="95"/>
      <c r="E34" s="95"/>
      <c r="F34" s="95"/>
      <c r="G34" s="95"/>
      <c r="H34" s="95"/>
      <c r="I34" s="1"/>
      <c r="J34" s="1"/>
    </row>
    <row r="35" spans="1:10" x14ac:dyDescent="0.25">
      <c r="B35" s="1"/>
      <c r="C35" s="95"/>
      <c r="D35" s="95"/>
      <c r="E35" s="95"/>
      <c r="F35" s="95"/>
      <c r="G35" s="95"/>
      <c r="H35" s="95"/>
    </row>
    <row r="36" spans="1:10" x14ac:dyDescent="0.25">
      <c r="B36" s="1"/>
      <c r="C36" s="95"/>
      <c r="D36" s="95"/>
      <c r="E36" s="95"/>
      <c r="F36" s="95"/>
      <c r="G36" s="95"/>
      <c r="H36" s="95"/>
    </row>
  </sheetData>
  <mergeCells count="1">
    <mergeCell ref="C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(1) Allocation of sawnwood</vt:lpstr>
      <vt:lpstr>(2) Allocation on panels</vt:lpstr>
      <vt:lpstr>BAU woodflow analysis</vt:lpstr>
      <vt:lpstr>Sensitivity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Poljatschenko, Victoria A M</dc:creator>
  <cp:lastModifiedBy>Karipekka Byman</cp:lastModifiedBy>
  <dcterms:created xsi:type="dcterms:W3CDTF">2021-02-17T12:29:54Z</dcterms:created>
  <dcterms:modified xsi:type="dcterms:W3CDTF">2021-02-24T12:43:21Z</dcterms:modified>
</cp:coreProperties>
</file>