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ulkaisut\SilvaFennica\Dryland\1553\Alkuperäiset\"/>
    </mc:Choice>
  </mc:AlternateContent>
  <bookViews>
    <workbookView xWindow="0" yWindow="0" windowWidth="28800" windowHeight="12525"/>
  </bookViews>
  <sheets>
    <sheet name="Explanation" sheetId="4" r:id="rId1"/>
    <sheet name="Table S2" sheetId="1" r:id="rId2"/>
    <sheet name="Table S3" sheetId="2" r:id="rId3"/>
    <sheet name="Table S4" sheetId="3" r:id="rId4"/>
  </sheets>
  <calcPr calcId="162913"/>
</workbook>
</file>

<file path=xl/calcChain.xml><?xml version="1.0" encoding="utf-8"?>
<calcChain xmlns="http://schemas.openxmlformats.org/spreadsheetml/2006/main">
  <c r="D11" i="1" l="1"/>
  <c r="E14" i="2" l="1"/>
  <c r="E27" i="2" s="1"/>
  <c r="D14" i="2"/>
  <c r="D27" i="2" s="1"/>
  <c r="C14" i="2"/>
  <c r="C27" i="2" s="1"/>
  <c r="C20" i="1" l="1"/>
  <c r="C18" i="3" l="1"/>
  <c r="C11" i="3"/>
  <c r="C14" i="3" s="1"/>
  <c r="C37" i="2"/>
  <c r="E35" i="2"/>
  <c r="D35" i="2"/>
  <c r="C35" i="2"/>
  <c r="E26" i="2"/>
  <c r="E34" i="2" s="1"/>
  <c r="D26" i="2"/>
  <c r="D34" i="2" s="1"/>
  <c r="C26" i="2"/>
  <c r="C34" i="2" s="1"/>
  <c r="E25" i="2"/>
  <c r="E33" i="2" s="1"/>
  <c r="D25" i="2"/>
  <c r="D33" i="2" s="1"/>
  <c r="C25" i="2"/>
  <c r="C33" i="2" s="1"/>
  <c r="E24" i="2"/>
  <c r="E32" i="2" s="1"/>
  <c r="D24" i="2"/>
  <c r="D32" i="2" s="1"/>
  <c r="C24" i="2"/>
  <c r="C32" i="2" s="1"/>
  <c r="E23" i="2"/>
  <c r="E31" i="2" s="1"/>
  <c r="D23" i="2"/>
  <c r="D31" i="2" s="1"/>
  <c r="C23" i="2"/>
  <c r="C31" i="2" s="1"/>
  <c r="E22" i="2"/>
  <c r="E30" i="2" s="1"/>
  <c r="D22" i="2"/>
  <c r="D30" i="2" s="1"/>
  <c r="C22" i="2"/>
  <c r="C30" i="2" s="1"/>
  <c r="E36" i="2" l="1"/>
  <c r="E39" i="2" s="1"/>
  <c r="E40" i="2" s="1"/>
  <c r="C12" i="3"/>
  <c r="C15" i="3" s="1"/>
  <c r="C16" i="3" s="1"/>
  <c r="C19" i="3" s="1"/>
  <c r="C21" i="3" s="1"/>
  <c r="C22" i="3" s="1"/>
  <c r="C36" i="2"/>
  <c r="C39" i="2" s="1"/>
  <c r="C40" i="2" s="1"/>
  <c r="D36" i="2"/>
  <c r="D39" i="2" s="1"/>
  <c r="D40" i="2" s="1"/>
  <c r="D29" i="1" l="1"/>
  <c r="C29" i="1"/>
  <c r="C26" i="1"/>
  <c r="D22" i="1"/>
  <c r="D19" i="1"/>
  <c r="D25" i="1" s="1"/>
  <c r="D18" i="1"/>
  <c r="D24" i="1" s="1"/>
  <c r="D17" i="1"/>
  <c r="D23" i="1" s="1"/>
  <c r="C11" i="1"/>
  <c r="C22" i="1" s="1"/>
  <c r="C27" i="1" l="1"/>
  <c r="C30" i="1" s="1"/>
  <c r="C31" i="1" s="1"/>
  <c r="D27" i="1"/>
  <c r="D30" i="1" s="1"/>
  <c r="D31" i="1" s="1"/>
</calcChain>
</file>

<file path=xl/sharedStrings.xml><?xml version="1.0" encoding="utf-8"?>
<sst xmlns="http://schemas.openxmlformats.org/spreadsheetml/2006/main" count="184" uniqueCount="137">
  <si>
    <t>Carbon stocks in Coamil cropping area (Mg ha-1)</t>
  </si>
  <si>
    <t>Carbon stocks in FP1 (Mg ha-1)</t>
  </si>
  <si>
    <t>Carbon stocks in FP2 (Mg ha-1)</t>
  </si>
  <si>
    <t>Carbon stocks in FP3 (Mg ha-1)</t>
  </si>
  <si>
    <t>Carbon stocks in PA plots (Mg ha-1)</t>
  </si>
  <si>
    <t>Carbon stocks in OF (Mg ha-1)</t>
  </si>
  <si>
    <t>PA</t>
  </si>
  <si>
    <t>SC</t>
  </si>
  <si>
    <t>Maize yield (Mg ha-1)</t>
  </si>
  <si>
    <t>Cropping area needed to produce 1 Mg maize (ha)</t>
  </si>
  <si>
    <t>Total production area including fallows</t>
  </si>
  <si>
    <t>Years under cultivation</t>
  </si>
  <si>
    <t>Years under FP1</t>
  </si>
  <si>
    <t>Years under FP2</t>
  </si>
  <si>
    <t>Years under FP3</t>
  </si>
  <si>
    <t>a</t>
  </si>
  <si>
    <t>Carbon stocks in cultivation stage (C; years 1 and 2) of cycle  Mg/ha</t>
  </si>
  <si>
    <t>b</t>
  </si>
  <si>
    <t>Carbon stocks in FP1 (years 3-6) Mg/ha</t>
  </si>
  <si>
    <t>c</t>
  </si>
  <si>
    <t>Carbon stocks in FP2 (years 7-9) Mg/ha</t>
  </si>
  <si>
    <t>d</t>
  </si>
  <si>
    <t>e</t>
  </si>
  <si>
    <t>Carbon stock OF   Mg/ha</t>
  </si>
  <si>
    <t>SC 6-year cycle</t>
  </si>
  <si>
    <t>SC 12-year cycle</t>
  </si>
  <si>
    <t>SC 24-year cycle</t>
  </si>
  <si>
    <t>f</t>
  </si>
  <si>
    <t>Maize yield Mg ha-1</t>
  </si>
  <si>
    <t>g</t>
  </si>
  <si>
    <t>Cultivation plot needed per year for production of 1 Mg maize</t>
  </si>
  <si>
    <t>h</t>
  </si>
  <si>
    <t>Rotation multiplier [1]</t>
  </si>
  <si>
    <t>j</t>
  </si>
  <si>
    <t>k</t>
  </si>
  <si>
    <t>Years under cultivation phase</t>
  </si>
  <si>
    <t>l</t>
  </si>
  <si>
    <t>m</t>
  </si>
  <si>
    <t>n</t>
  </si>
  <si>
    <t>p</t>
  </si>
  <si>
    <t>Years under OF (following first 20 years of cycle)</t>
  </si>
  <si>
    <t>q</t>
  </si>
  <si>
    <t>Total years in cycle</t>
  </si>
  <si>
    <t>Production area</t>
  </si>
  <si>
    <t>r</t>
  </si>
  <si>
    <t>s</t>
  </si>
  <si>
    <t>t</t>
  </si>
  <si>
    <t>u</t>
  </si>
  <si>
    <t>v</t>
  </si>
  <si>
    <t>w</t>
  </si>
  <si>
    <t>Carbon stocks</t>
  </si>
  <si>
    <t>A</t>
  </si>
  <si>
    <t>B</t>
  </si>
  <si>
    <t>C</t>
  </si>
  <si>
    <t>D</t>
  </si>
  <si>
    <t>E</t>
  </si>
  <si>
    <t>F</t>
  </si>
  <si>
    <r>
      <t xml:space="preserve">[1] </t>
    </r>
    <r>
      <rPr>
        <sz val="10"/>
        <color theme="1"/>
        <rFont val="Calibri"/>
        <family val="2"/>
      </rPr>
      <t>Plot is cultivated for 2 years; total area needed in 6/12/24 year cycles is therefore 3/6/12 times this area, including fallows</t>
    </r>
  </si>
  <si>
    <t>Carbon stocks  in FP3 (years 10-20) Mg/ha</t>
  </si>
  <si>
    <t>Carbon stocks in Coamil (cultivation phase)(Mg ha-1)</t>
  </si>
  <si>
    <t>Total maize production per year (Mg)</t>
  </si>
  <si>
    <t>x</t>
  </si>
  <si>
    <t>y</t>
  </si>
  <si>
    <t>z</t>
  </si>
  <si>
    <t>AA</t>
  </si>
  <si>
    <t>BB</t>
  </si>
  <si>
    <t>CC</t>
  </si>
  <si>
    <t>Supplementary file 2</t>
  </si>
  <si>
    <t>FP1</t>
  </si>
  <si>
    <t>FP2</t>
  </si>
  <si>
    <t>FP3</t>
  </si>
  <si>
    <t>FP</t>
  </si>
  <si>
    <t>OF</t>
  </si>
  <si>
    <r>
      <t xml:space="preserve">Area (ha) under FP1 </t>
    </r>
    <r>
      <rPr>
        <sz val="11"/>
        <color rgb="FFFF0000"/>
        <rFont val="Calibri"/>
        <family val="2"/>
        <scheme val="minor"/>
      </rPr>
      <t>(m/12*j)</t>
    </r>
  </si>
  <si>
    <r>
      <t xml:space="preserve">Area (ha) under FP2 </t>
    </r>
    <r>
      <rPr>
        <sz val="11"/>
        <color rgb="FFFF0000"/>
        <rFont val="Calibri"/>
        <family val="2"/>
        <scheme val="minor"/>
      </rPr>
      <t>(n/12*j)</t>
    </r>
  </si>
  <si>
    <r>
      <t xml:space="preserve">Area (ha) under FP3 </t>
    </r>
    <r>
      <rPr>
        <sz val="11"/>
        <color rgb="FFFF0000"/>
        <rFont val="Calibri"/>
        <family val="2"/>
        <scheme val="minor"/>
      </rPr>
      <t>(p/12*j)</t>
    </r>
  </si>
  <si>
    <r>
      <t xml:space="preserve">Area (ha) under OF </t>
    </r>
    <r>
      <rPr>
        <sz val="11"/>
        <color rgb="FFFF0000"/>
        <rFont val="Calibri"/>
        <family val="2"/>
        <scheme val="minor"/>
      </rPr>
      <t>(3.6-j)</t>
    </r>
  </si>
  <si>
    <r>
      <t xml:space="preserve">Carbon stock cropping area (Mg), </t>
    </r>
    <r>
      <rPr>
        <sz val="11"/>
        <color rgb="FFFF0000"/>
        <rFont val="Calibri"/>
        <family val="2"/>
        <scheme val="minor"/>
      </rPr>
      <t>(e*h),  (a*h)</t>
    </r>
  </si>
  <si>
    <r>
      <t xml:space="preserve">Carbon stock FP1 (Mg), </t>
    </r>
    <r>
      <rPr>
        <sz val="11"/>
        <color rgb="FFFF0000"/>
        <rFont val="Calibri"/>
        <family val="2"/>
        <scheme val="minor"/>
      </rPr>
      <t>(b*q)</t>
    </r>
  </si>
  <si>
    <r>
      <t xml:space="preserve">Carbon stock FP2 (Mg), </t>
    </r>
    <r>
      <rPr>
        <sz val="11"/>
        <color rgb="FFFF0000"/>
        <rFont val="Calibri"/>
        <family val="2"/>
        <scheme val="minor"/>
      </rPr>
      <t>(c*r)</t>
    </r>
  </si>
  <si>
    <r>
      <t xml:space="preserve">Carbon stock FP3 (Mg), </t>
    </r>
    <r>
      <rPr>
        <sz val="11"/>
        <color rgb="FFFF0000"/>
        <rFont val="Calibri"/>
        <family val="2"/>
        <scheme val="minor"/>
      </rPr>
      <t>(d*s)</t>
    </r>
  </si>
  <si>
    <r>
      <t xml:space="preserve">Carbon stock OF (Mg), </t>
    </r>
    <r>
      <rPr>
        <sz val="11"/>
        <color rgb="FFFF0000"/>
        <rFont val="Calibri"/>
        <family val="2"/>
        <scheme val="minor"/>
      </rPr>
      <t>(f*t)</t>
    </r>
  </si>
  <si>
    <r>
      <t xml:space="preserve">Total carbon stock (Mg), </t>
    </r>
    <r>
      <rPr>
        <sz val="11"/>
        <color rgb="FFFF0000"/>
        <rFont val="Calibri"/>
        <family val="2"/>
        <scheme val="minor"/>
      </rPr>
      <t>(u+v+w+x+y)</t>
    </r>
  </si>
  <si>
    <r>
      <t xml:space="preserve">Carbon stock in baseline </t>
    </r>
    <r>
      <rPr>
        <sz val="11"/>
        <color rgb="FFFF0000"/>
        <rFont val="Calibri"/>
        <family val="2"/>
        <scheme val="minor"/>
      </rPr>
      <t>(3.60*f)</t>
    </r>
  </si>
  <si>
    <r>
      <t xml:space="preserve">Carbon lost as result of agriculture </t>
    </r>
    <r>
      <rPr>
        <sz val="11"/>
        <color rgb="FFFF0000"/>
        <rFont val="Calibri"/>
        <family val="2"/>
        <scheme val="minor"/>
      </rPr>
      <t>(AA-z)</t>
    </r>
  </si>
  <si>
    <r>
      <t xml:space="preserve">Carbon loss per Mg maize year-1, annualised over nominal 20 years </t>
    </r>
    <r>
      <rPr>
        <sz val="11"/>
        <color rgb="FFFF0000"/>
        <rFont val="Calibri"/>
        <family val="2"/>
        <scheme val="minor"/>
      </rPr>
      <t>(BB/20)</t>
    </r>
  </si>
  <si>
    <r>
      <t xml:space="preserve">Total production area including fallow </t>
    </r>
    <r>
      <rPr>
        <sz val="11"/>
        <color rgb="FFFF0000"/>
        <rFont val="Calibri"/>
        <family val="2"/>
        <scheme val="minor"/>
      </rPr>
      <t>(g*h)</t>
    </r>
  </si>
  <si>
    <r>
      <t xml:space="preserve">Area (ha) under C per year </t>
    </r>
    <r>
      <rPr>
        <sz val="11"/>
        <color rgb="FFFF0000"/>
        <rFont val="Calibri"/>
        <family val="2"/>
        <scheme val="minor"/>
      </rPr>
      <t>(k/q * j)</t>
    </r>
  </si>
  <si>
    <r>
      <t xml:space="preserve">Area (ha) under FP1 ha per year </t>
    </r>
    <r>
      <rPr>
        <sz val="11"/>
        <color rgb="FFFF0000"/>
        <rFont val="Calibri"/>
        <family val="2"/>
        <scheme val="minor"/>
      </rPr>
      <t>(l/q * j)</t>
    </r>
  </si>
  <si>
    <r>
      <t xml:space="preserve">Area (ha) under FP2 ha per year </t>
    </r>
    <r>
      <rPr>
        <sz val="11"/>
        <color rgb="FFFF0000"/>
        <rFont val="Calibri"/>
        <family val="2"/>
        <scheme val="minor"/>
      </rPr>
      <t>(m/q * j)</t>
    </r>
  </si>
  <si>
    <r>
      <t xml:space="preserve">Area (ha) under FP3 ha per year </t>
    </r>
    <r>
      <rPr>
        <sz val="11"/>
        <color rgb="FFFF0000"/>
        <rFont val="Calibri"/>
        <family val="2"/>
        <scheme val="minor"/>
      </rPr>
      <t>(n/q * j)</t>
    </r>
  </si>
  <si>
    <r>
      <t xml:space="preserve">Area (ha) under end of fallow OF ha per year </t>
    </r>
    <r>
      <rPr>
        <sz val="11"/>
        <color rgb="FFFF0000"/>
        <rFont val="Calibri"/>
        <family val="2"/>
        <scheme val="minor"/>
      </rPr>
      <t>(p/q * j)</t>
    </r>
  </si>
  <si>
    <r>
      <t xml:space="preserve">Area (ha) of OF untouched by production </t>
    </r>
    <r>
      <rPr>
        <sz val="11"/>
        <color rgb="FFFF0000"/>
        <rFont val="Calibri"/>
        <family val="2"/>
        <scheme val="minor"/>
      </rPr>
      <t>(7.20-j)</t>
    </r>
  </si>
  <si>
    <r>
      <t xml:space="preserve">Carbon stock in cultivation area Mg  </t>
    </r>
    <r>
      <rPr>
        <sz val="11"/>
        <color rgb="FFFF0000"/>
        <rFont val="Calibri"/>
        <family val="2"/>
        <scheme val="minor"/>
      </rPr>
      <t>(r*a)</t>
    </r>
  </si>
  <si>
    <r>
      <t xml:space="preserve">Carbon stock in FP1 area (Mg), </t>
    </r>
    <r>
      <rPr>
        <sz val="11"/>
        <color rgb="FFFF0000"/>
        <rFont val="Calibri"/>
        <family val="2"/>
        <scheme val="minor"/>
      </rPr>
      <t>(s*b)</t>
    </r>
  </si>
  <si>
    <r>
      <t xml:space="preserve">Carbon stock in FP2 area (Mg), </t>
    </r>
    <r>
      <rPr>
        <sz val="11"/>
        <color rgb="FFFF0000"/>
        <rFont val="Calibri"/>
        <family val="2"/>
        <scheme val="minor"/>
      </rPr>
      <t>(t*c)</t>
    </r>
  </si>
  <si>
    <r>
      <t xml:space="preserve">Carbon stock in FP3 area (Mg), </t>
    </r>
    <r>
      <rPr>
        <sz val="11"/>
        <color rgb="FFFF0000"/>
        <rFont val="Calibri"/>
        <family val="2"/>
        <scheme val="minor"/>
      </rPr>
      <t>(u*d)</t>
    </r>
  </si>
  <si>
    <r>
      <t xml:space="preserve">Carbon stock in end of fallow OF area (Mg), </t>
    </r>
    <r>
      <rPr>
        <sz val="11"/>
        <color rgb="FFFF0000"/>
        <rFont val="Calibri"/>
        <family val="2"/>
        <scheme val="minor"/>
      </rPr>
      <t>(v*e)</t>
    </r>
  </si>
  <si>
    <r>
      <t xml:space="preserve">Carbon stock in untouched OF (Mg), </t>
    </r>
    <r>
      <rPr>
        <sz val="11"/>
        <color rgb="FFFF0000"/>
        <rFont val="Calibri"/>
        <family val="2"/>
        <scheme val="minor"/>
      </rPr>
      <t>(w*e)</t>
    </r>
  </si>
  <si>
    <r>
      <t xml:space="preserve">Total carbon stocks (Mg), </t>
    </r>
    <r>
      <rPr>
        <sz val="11"/>
        <color rgb="FFFF0000"/>
        <rFont val="Calibri"/>
        <family val="2"/>
        <scheme val="minor"/>
      </rPr>
      <t>(A+B+C+D+E+F)</t>
    </r>
  </si>
  <si>
    <r>
      <t xml:space="preserve">Total carbon stocks in baseline (Mg), </t>
    </r>
    <r>
      <rPr>
        <sz val="11"/>
        <color rgb="FFFF0000"/>
        <rFont val="Calibri"/>
        <family val="2"/>
        <scheme val="minor"/>
      </rPr>
      <t>(7.2 ha * e)</t>
    </r>
  </si>
  <si>
    <t>G</t>
  </si>
  <si>
    <t>H</t>
  </si>
  <si>
    <r>
      <t xml:space="preserve">Difference (Mg) </t>
    </r>
    <r>
      <rPr>
        <sz val="11"/>
        <color rgb="FFFF0000"/>
        <rFont val="Calibri"/>
        <family val="2"/>
        <scheme val="minor"/>
      </rPr>
      <t>(H-G)</t>
    </r>
  </si>
  <si>
    <r>
      <t xml:space="preserve">Emissions per Mg Maize year-1, annualised over 20 years </t>
    </r>
    <r>
      <rPr>
        <sz val="11"/>
        <color rgb="FFFF0000"/>
        <rFont val="Calibri"/>
        <family val="2"/>
        <scheme val="minor"/>
      </rPr>
      <t>(BB/20)</t>
    </r>
  </si>
  <si>
    <r>
      <t xml:space="preserve">Area (ha) under cultivation </t>
    </r>
    <r>
      <rPr>
        <sz val="11"/>
        <color rgb="FFFF0000"/>
        <rFont val="Calibri"/>
        <family val="2"/>
        <scheme val="minor"/>
      </rPr>
      <t>(4*d)</t>
    </r>
  </si>
  <si>
    <t>Total production area (ha) needed</t>
  </si>
  <si>
    <t>Cropping area (ha) per year needed to produce 1 Mg of maize</t>
  </si>
  <si>
    <r>
      <t xml:space="preserve">Area (ha) under fallow FP1 </t>
    </r>
    <r>
      <rPr>
        <sz val="11"/>
        <color rgb="FFFF0000"/>
        <rFont val="Calibri"/>
        <family val="2"/>
        <scheme val="minor"/>
      </rPr>
      <t>(g-h)</t>
    </r>
  </si>
  <si>
    <t>Years under fallow FP1</t>
  </si>
  <si>
    <r>
      <t xml:space="preserve">Carbon stock in cultivation areas (Mg), </t>
    </r>
    <r>
      <rPr>
        <sz val="11"/>
        <color rgb="FFFF0000"/>
        <rFont val="Calibri"/>
        <family val="2"/>
        <scheme val="minor"/>
      </rPr>
      <t>(a*h)</t>
    </r>
  </si>
  <si>
    <r>
      <t xml:space="preserve">Carbon stock in fallow areas (Mg), </t>
    </r>
    <r>
      <rPr>
        <sz val="11"/>
        <color rgb="FFFF0000"/>
        <rFont val="Calibri"/>
        <family val="2"/>
        <scheme val="minor"/>
      </rPr>
      <t>(b*j)</t>
    </r>
  </si>
  <si>
    <r>
      <t xml:space="preserve">Total carbon stock (Mg), </t>
    </r>
    <r>
      <rPr>
        <sz val="11"/>
        <color rgb="FFFF0000"/>
        <rFont val="Calibri"/>
        <family val="2"/>
        <scheme val="minor"/>
      </rPr>
      <t>(k+m)</t>
    </r>
  </si>
  <si>
    <r>
      <t xml:space="preserve">Carbon stock in baseline (Mg), </t>
    </r>
    <r>
      <rPr>
        <sz val="11"/>
        <color rgb="FFFF0000"/>
        <rFont val="Calibri"/>
        <family val="2"/>
        <scheme val="minor"/>
      </rPr>
      <t>(7.2 ha*c)</t>
    </r>
  </si>
  <si>
    <r>
      <t xml:space="preserve">Carbon loss due to cultivation (Mg), </t>
    </r>
    <r>
      <rPr>
        <sz val="11"/>
        <color rgb="FFFF0000"/>
        <rFont val="Calibri"/>
        <family val="2"/>
        <scheme val="minor"/>
      </rPr>
      <t>(p-n)</t>
    </r>
  </si>
  <si>
    <r>
      <t xml:space="preserve">Carbon loss per Mg maize produced </t>
    </r>
    <r>
      <rPr>
        <sz val="11"/>
        <color rgb="FFFF0000"/>
        <rFont val="Calibri"/>
        <family val="2"/>
        <scheme val="minor"/>
      </rPr>
      <t>(q/r)</t>
    </r>
  </si>
  <si>
    <r>
      <t xml:space="preserve">Emissions per Mg maize year-1, annualised over nominal 20 years </t>
    </r>
    <r>
      <rPr>
        <sz val="11"/>
        <color rgb="FFFF0000"/>
        <rFont val="Calibri"/>
        <family val="2"/>
        <scheme val="minor"/>
      </rPr>
      <t>(t/20)</t>
    </r>
  </si>
  <si>
    <t>Permanent agriculture plots</t>
  </si>
  <si>
    <t xml:space="preserve">Carbon impacts of changing lengths of fallow. Average carbon stocks for shifting cultivation plots over three different fallow lengths (6- year, 12-year and 24-year cycles). </t>
  </si>
  <si>
    <t>Carbon impacts of shifting cultivation versus permanent agriculture for production of 1 Mg of maize/year.yr 1 of maize.
(12 year shifting cultivation cycle with 2 years cultivation phase)</t>
  </si>
  <si>
    <t>Table S2</t>
  </si>
  <si>
    <t>Table S3</t>
  </si>
  <si>
    <t>Effect of land under pressure on carbon stocks and emissions when maize production rate increased by a factor of 4 over the shifting cultivation area. (4 sets of 6 year shifting cultivation cycle  on 7.20ha)</t>
  </si>
  <si>
    <t>Table S4</t>
  </si>
  <si>
    <t xml:space="preserve">Acronyms </t>
  </si>
  <si>
    <t>Meaning</t>
  </si>
  <si>
    <t>Indicates plots in 3-6 year of cycle</t>
  </si>
  <si>
    <t>Indicates all fallowed plots</t>
  </si>
  <si>
    <t>Indicates fallowed plots older than 20 years</t>
  </si>
  <si>
    <t>Indicates plots in 10-20 year of cycle</t>
  </si>
  <si>
    <t>Shifting cultivation</t>
  </si>
  <si>
    <t>Indicates plots in 7-9 year of cycle</t>
  </si>
  <si>
    <t>In table S2, S3 and S4, variables are lettered and calculations are shown in red</t>
  </si>
  <si>
    <t>S2.- Carbon impacts of shifting cultivation versus permanent agriculture for production of 1 Mg of maize/year.yr 1 of maize.
(12 year shifting cultivation cycle with 2 years cultivation phase)</t>
  </si>
  <si>
    <t xml:space="preserve">S3. Carbon impacts of changing lengths of fallow. Average carbon stocks for shifting cultivation plots over three different fallow lengths (6- year, 12-year and 24-year cycles). </t>
  </si>
  <si>
    <t>S4.- Effect of land under pressure on carbon stocks and emissions when maize production rate increased by a factor of 4 over the shifting cultivation area. (4 sets of 6 year shifting cultivation cycle  on 7.20ha)</t>
  </si>
  <si>
    <t>Salinas-Melgoza M.A., Skutsch M., Lovett J.C., Borrego A. (2016). Carbon emissions from dryland shifting cultivation: a case study of Mexican tropical dry forest. Silva Fennica vol. 51 no. 1B article id 1553. https://doi.org/10.14214/sf.1553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</si>
</sst>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0" fillId="0" borderId="0" xfId="0" applyNumberFormat="1" applyFill="1"/>
    <xf numFmtId="0" fontId="3" fillId="0" borderId="0" xfId="0" applyFont="1" applyAlignment="1">
      <alignment vertical="center"/>
    </xf>
    <xf numFmtId="0" fontId="5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ill="1"/>
    <xf numFmtId="0" fontId="0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2" fontId="0" fillId="0" borderId="0" xfId="0" applyNumberFormat="1" applyBorder="1"/>
    <xf numFmtId="0" fontId="0" fillId="0" borderId="0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145" zoomScaleNormal="145" workbookViewId="0"/>
  </sheetViews>
  <sheetFormatPr defaultColWidth="11" defaultRowHeight="15" x14ac:dyDescent="0.25"/>
  <cols>
    <col min="3" max="3" width="37.28515625" bestFit="1" customWidth="1"/>
  </cols>
  <sheetData>
    <row r="1" spans="1:3" x14ac:dyDescent="0.25">
      <c r="A1" t="s">
        <v>136</v>
      </c>
    </row>
    <row r="2" spans="1:3" x14ac:dyDescent="0.25">
      <c r="A2" t="s">
        <v>67</v>
      </c>
    </row>
    <row r="4" spans="1:3" s="29" customFormat="1" x14ac:dyDescent="0.25">
      <c r="A4" s="10" t="s">
        <v>120</v>
      </c>
      <c r="B4" s="29" t="s">
        <v>119</v>
      </c>
    </row>
    <row r="5" spans="1:3" x14ac:dyDescent="0.25">
      <c r="A5" s="1" t="s">
        <v>121</v>
      </c>
      <c r="B5" s="28" t="s">
        <v>118</v>
      </c>
    </row>
    <row r="6" spans="1:3" x14ac:dyDescent="0.25">
      <c r="A6" s="1" t="s">
        <v>123</v>
      </c>
      <c r="B6" s="12" t="s">
        <v>122</v>
      </c>
    </row>
    <row r="7" spans="1:3" x14ac:dyDescent="0.25">
      <c r="B7" s="10"/>
    </row>
    <row r="8" spans="1:3" x14ac:dyDescent="0.25">
      <c r="B8" s="1" t="s">
        <v>132</v>
      </c>
    </row>
    <row r="9" spans="1:3" x14ac:dyDescent="0.25">
      <c r="B9" s="1"/>
    </row>
    <row r="10" spans="1:3" x14ac:dyDescent="0.25">
      <c r="B10" s="1" t="s">
        <v>124</v>
      </c>
      <c r="C10" s="1" t="s">
        <v>125</v>
      </c>
    </row>
    <row r="11" spans="1:3" x14ac:dyDescent="0.25">
      <c r="B11" s="18" t="s">
        <v>68</v>
      </c>
      <c r="C11" s="18" t="s">
        <v>126</v>
      </c>
    </row>
    <row r="12" spans="1:3" x14ac:dyDescent="0.25">
      <c r="B12" s="18" t="s">
        <v>69</v>
      </c>
      <c r="C12" s="18" t="s">
        <v>131</v>
      </c>
    </row>
    <row r="13" spans="1:3" x14ac:dyDescent="0.25">
      <c r="B13" s="18" t="s">
        <v>70</v>
      </c>
      <c r="C13" s="18" t="s">
        <v>129</v>
      </c>
    </row>
    <row r="14" spans="1:3" x14ac:dyDescent="0.25">
      <c r="B14" s="18" t="s">
        <v>71</v>
      </c>
      <c r="C14" s="18" t="s">
        <v>127</v>
      </c>
    </row>
    <row r="15" spans="1:3" x14ac:dyDescent="0.25">
      <c r="B15" s="18" t="s">
        <v>72</v>
      </c>
      <c r="C15" s="18" t="s">
        <v>128</v>
      </c>
    </row>
    <row r="16" spans="1:3" x14ac:dyDescent="0.25">
      <c r="B16" s="18" t="s">
        <v>6</v>
      </c>
      <c r="C16" s="18" t="s">
        <v>117</v>
      </c>
    </row>
    <row r="17" spans="2:3" x14ac:dyDescent="0.25">
      <c r="B17" s="18" t="s">
        <v>7</v>
      </c>
      <c r="C17" s="18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30" zoomScaleNormal="130" workbookViewId="0">
      <selection activeCell="B2" sqref="B2"/>
    </sheetView>
  </sheetViews>
  <sheetFormatPr defaultColWidth="11" defaultRowHeight="15" x14ac:dyDescent="0.25"/>
  <cols>
    <col min="2" max="2" width="68.7109375" bestFit="1" customWidth="1"/>
    <col min="3" max="3" width="16.42578125" customWidth="1"/>
    <col min="7" max="7" width="53" customWidth="1"/>
  </cols>
  <sheetData>
    <row r="1" spans="1:4" ht="45" x14ac:dyDescent="0.25">
      <c r="B1" s="27" t="s">
        <v>133</v>
      </c>
    </row>
    <row r="2" spans="1:4" x14ac:dyDescent="0.25">
      <c r="A2" t="s">
        <v>15</v>
      </c>
      <c r="B2" s="2" t="s">
        <v>0</v>
      </c>
      <c r="C2">
        <v>62.72</v>
      </c>
    </row>
    <row r="3" spans="1:4" x14ac:dyDescent="0.25">
      <c r="A3" t="s">
        <v>17</v>
      </c>
      <c r="B3" s="2" t="s">
        <v>1</v>
      </c>
      <c r="C3">
        <v>47.12</v>
      </c>
    </row>
    <row r="4" spans="1:4" x14ac:dyDescent="0.25">
      <c r="A4" t="s">
        <v>19</v>
      </c>
      <c r="B4" s="2" t="s">
        <v>2</v>
      </c>
      <c r="C4">
        <v>61.21</v>
      </c>
    </row>
    <row r="5" spans="1:4" x14ac:dyDescent="0.25">
      <c r="A5" t="s">
        <v>21</v>
      </c>
      <c r="B5" s="2" t="s">
        <v>3</v>
      </c>
      <c r="C5">
        <v>67.989999999999995</v>
      </c>
    </row>
    <row r="6" spans="1:4" x14ac:dyDescent="0.25">
      <c r="A6" t="s">
        <v>22</v>
      </c>
      <c r="B6" s="2" t="s">
        <v>4</v>
      </c>
      <c r="C6">
        <v>24.33</v>
      </c>
    </row>
    <row r="7" spans="1:4" x14ac:dyDescent="0.25">
      <c r="A7" t="s">
        <v>27</v>
      </c>
      <c r="B7" t="s">
        <v>5</v>
      </c>
      <c r="C7">
        <v>70.63</v>
      </c>
    </row>
    <row r="9" spans="1:4" x14ac:dyDescent="0.25">
      <c r="C9" s="21" t="s">
        <v>6</v>
      </c>
      <c r="D9" s="21" t="s">
        <v>7</v>
      </c>
    </row>
    <row r="10" spans="1:4" x14ac:dyDescent="0.25">
      <c r="A10" t="s">
        <v>29</v>
      </c>
      <c r="B10" t="s">
        <v>8</v>
      </c>
      <c r="C10" s="18">
        <v>3.76</v>
      </c>
      <c r="D10" s="19">
        <v>1.68</v>
      </c>
    </row>
    <row r="11" spans="1:4" x14ac:dyDescent="0.25">
      <c r="A11" t="s">
        <v>31</v>
      </c>
      <c r="B11" t="s">
        <v>9</v>
      </c>
      <c r="C11" s="19">
        <f>1*1/C10</f>
        <v>0.26595744680851063</v>
      </c>
      <c r="D11" s="19">
        <f>1*1/D10</f>
        <v>0.59523809523809523</v>
      </c>
    </row>
    <row r="12" spans="1:4" x14ac:dyDescent="0.25">
      <c r="A12" t="s">
        <v>33</v>
      </c>
      <c r="B12" t="s">
        <v>10</v>
      </c>
      <c r="C12" s="18">
        <v>0.27</v>
      </c>
      <c r="D12" s="19">
        <v>3.6</v>
      </c>
    </row>
    <row r="13" spans="1:4" x14ac:dyDescent="0.25">
      <c r="A13" t="s">
        <v>34</v>
      </c>
      <c r="B13" t="s">
        <v>11</v>
      </c>
      <c r="C13" s="18">
        <v>12</v>
      </c>
      <c r="D13" s="18">
        <v>2</v>
      </c>
    </row>
    <row r="14" spans="1:4" x14ac:dyDescent="0.25">
      <c r="A14" t="s">
        <v>37</v>
      </c>
      <c r="B14" t="s">
        <v>12</v>
      </c>
      <c r="C14" s="18">
        <v>0</v>
      </c>
      <c r="D14" s="18">
        <v>4</v>
      </c>
    </row>
    <row r="15" spans="1:4" x14ac:dyDescent="0.25">
      <c r="A15" t="s">
        <v>38</v>
      </c>
      <c r="B15" t="s">
        <v>13</v>
      </c>
      <c r="C15" s="18">
        <v>0</v>
      </c>
      <c r="D15" s="18">
        <v>3</v>
      </c>
    </row>
    <row r="16" spans="1:4" x14ac:dyDescent="0.25">
      <c r="A16" t="s">
        <v>39</v>
      </c>
      <c r="B16" t="s">
        <v>14</v>
      </c>
      <c r="C16" s="18">
        <v>0</v>
      </c>
      <c r="D16" s="18">
        <v>3</v>
      </c>
    </row>
    <row r="17" spans="1:9" x14ac:dyDescent="0.25">
      <c r="A17" t="s">
        <v>41</v>
      </c>
      <c r="B17" t="s">
        <v>73</v>
      </c>
      <c r="C17" s="18">
        <v>0</v>
      </c>
      <c r="D17" s="19">
        <f>D14/12*D12</f>
        <v>1.2</v>
      </c>
    </row>
    <row r="18" spans="1:9" x14ac:dyDescent="0.25">
      <c r="A18" t="s">
        <v>44</v>
      </c>
      <c r="B18" t="s">
        <v>74</v>
      </c>
      <c r="C18" s="18">
        <v>0</v>
      </c>
      <c r="D18" s="19">
        <f>D15/12*D12</f>
        <v>0.9</v>
      </c>
    </row>
    <row r="19" spans="1:9" x14ac:dyDescent="0.25">
      <c r="A19" t="s">
        <v>45</v>
      </c>
      <c r="B19" t="s">
        <v>75</v>
      </c>
      <c r="C19" s="18">
        <v>0</v>
      </c>
      <c r="D19" s="19">
        <f>D16/12*D12</f>
        <v>0.9</v>
      </c>
    </row>
    <row r="20" spans="1:9" x14ac:dyDescent="0.25">
      <c r="A20" t="s">
        <v>46</v>
      </c>
      <c r="B20" t="s">
        <v>76</v>
      </c>
      <c r="C20" s="18">
        <f>D12-C12</f>
        <v>3.33</v>
      </c>
      <c r="D20" s="18">
        <v>0</v>
      </c>
    </row>
    <row r="21" spans="1:9" x14ac:dyDescent="0.25">
      <c r="C21" s="18"/>
      <c r="D21" s="18"/>
    </row>
    <row r="22" spans="1:9" ht="21.6" customHeight="1" x14ac:dyDescent="0.25">
      <c r="A22" t="s">
        <v>47</v>
      </c>
      <c r="B22" t="s">
        <v>77</v>
      </c>
      <c r="C22" s="19">
        <f>C6*C11</f>
        <v>6.4707446808510634</v>
      </c>
      <c r="D22" s="19">
        <f>C2*D11</f>
        <v>37.333333333333336</v>
      </c>
      <c r="G22" s="13"/>
      <c r="H22" s="14"/>
      <c r="I22" s="14"/>
    </row>
    <row r="23" spans="1:9" x14ac:dyDescent="0.25">
      <c r="A23" t="s">
        <v>48</v>
      </c>
      <c r="B23" t="s">
        <v>78</v>
      </c>
      <c r="C23" s="18">
        <v>0</v>
      </c>
      <c r="D23" s="19">
        <f>C3*D17</f>
        <v>56.543999999999997</v>
      </c>
      <c r="G23" s="13"/>
      <c r="H23" s="15"/>
      <c r="I23" s="15"/>
    </row>
    <row r="24" spans="1:9" x14ac:dyDescent="0.25">
      <c r="A24" t="s">
        <v>49</v>
      </c>
      <c r="B24" t="s">
        <v>79</v>
      </c>
      <c r="C24" s="18">
        <v>0</v>
      </c>
      <c r="D24" s="19">
        <f>C4*D18</f>
        <v>55.088999999999999</v>
      </c>
      <c r="G24" s="13"/>
      <c r="H24" s="15"/>
      <c r="I24" s="15"/>
    </row>
    <row r="25" spans="1:9" x14ac:dyDescent="0.25">
      <c r="A25" t="s">
        <v>61</v>
      </c>
      <c r="B25" t="s">
        <v>80</v>
      </c>
      <c r="C25" s="18">
        <v>0</v>
      </c>
      <c r="D25" s="19">
        <f>C5*D19</f>
        <v>61.190999999999995</v>
      </c>
      <c r="G25" s="13"/>
      <c r="H25" s="16"/>
      <c r="I25" s="15"/>
    </row>
    <row r="26" spans="1:9" x14ac:dyDescent="0.25">
      <c r="A26" t="s">
        <v>62</v>
      </c>
      <c r="B26" t="s">
        <v>81</v>
      </c>
      <c r="C26" s="19">
        <f>C7*C20</f>
        <v>235.19789999999998</v>
      </c>
      <c r="D26" s="20">
        <v>0</v>
      </c>
      <c r="G26" s="13"/>
      <c r="H26" s="15"/>
      <c r="I26" s="15"/>
    </row>
    <row r="27" spans="1:9" x14ac:dyDescent="0.25">
      <c r="A27" t="s">
        <v>63</v>
      </c>
      <c r="B27" t="s">
        <v>82</v>
      </c>
      <c r="C27" s="19">
        <f>SUM(C22:C26)</f>
        <v>241.66864468085103</v>
      </c>
      <c r="D27" s="19">
        <f>SUM(D22:D26)</f>
        <v>210.15733333333333</v>
      </c>
      <c r="G27" s="13"/>
      <c r="H27" s="15"/>
      <c r="I27" s="16"/>
    </row>
    <row r="28" spans="1:9" x14ac:dyDescent="0.25">
      <c r="C28" s="19"/>
      <c r="D28" s="19"/>
      <c r="G28" s="13"/>
      <c r="H28" s="15"/>
      <c r="I28" s="15"/>
    </row>
    <row r="29" spans="1:9" x14ac:dyDescent="0.25">
      <c r="A29" t="s">
        <v>64</v>
      </c>
      <c r="B29" t="s">
        <v>83</v>
      </c>
      <c r="C29" s="19">
        <f>3.6*C7</f>
        <v>254.268</v>
      </c>
      <c r="D29" s="19">
        <f>3.6*C7</f>
        <v>254.268</v>
      </c>
      <c r="G29" s="13"/>
      <c r="H29" s="16"/>
      <c r="I29" s="15"/>
    </row>
    <row r="30" spans="1:9" x14ac:dyDescent="0.25">
      <c r="A30" t="s">
        <v>65</v>
      </c>
      <c r="B30" t="s">
        <v>84</v>
      </c>
      <c r="C30" s="19">
        <f>C29-C27</f>
        <v>12.59935531914897</v>
      </c>
      <c r="D30" s="19">
        <f>D29-D27</f>
        <v>44.110666666666674</v>
      </c>
      <c r="G30" s="13"/>
      <c r="H30" s="15"/>
      <c r="I30" s="16"/>
    </row>
    <row r="31" spans="1:9" x14ac:dyDescent="0.25">
      <c r="A31" t="s">
        <v>66</v>
      </c>
      <c r="B31" t="s">
        <v>85</v>
      </c>
      <c r="C31" s="19">
        <f>C30/20</f>
        <v>0.62996776595744852</v>
      </c>
      <c r="D31" s="19">
        <f>D30/20</f>
        <v>2.2055333333333338</v>
      </c>
      <c r="G31" s="13"/>
      <c r="H31" s="15"/>
      <c r="I31" s="15"/>
    </row>
    <row r="32" spans="1:9" x14ac:dyDescent="0.25">
      <c r="C32" s="3"/>
      <c r="D32" s="4"/>
      <c r="G32" s="13"/>
      <c r="H32" s="15"/>
      <c r="I32" s="15"/>
    </row>
    <row r="33" spans="3:9" x14ac:dyDescent="0.25">
      <c r="C33" s="3"/>
      <c r="D33" s="3"/>
      <c r="G33" s="13"/>
      <c r="H33" s="15"/>
      <c r="I33" s="15"/>
    </row>
    <row r="34" spans="3:9" x14ac:dyDescent="0.25">
      <c r="G34" s="17"/>
      <c r="H34" s="15"/>
      <c r="I34" s="15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45" zoomScaleNormal="145" workbookViewId="0">
      <selection activeCell="B2" sqref="B2"/>
    </sheetView>
  </sheetViews>
  <sheetFormatPr defaultColWidth="11" defaultRowHeight="15" x14ac:dyDescent="0.25"/>
  <cols>
    <col min="2" max="2" width="68.7109375" customWidth="1"/>
    <col min="3" max="3" width="13.5703125" bestFit="1" customWidth="1"/>
    <col min="4" max="5" width="14.5703125" bestFit="1" customWidth="1"/>
  </cols>
  <sheetData>
    <row r="1" spans="1:5" ht="45" x14ac:dyDescent="0.25">
      <c r="B1" s="27" t="s">
        <v>134</v>
      </c>
      <c r="C1" s="2"/>
    </row>
    <row r="3" spans="1:5" x14ac:dyDescent="0.25">
      <c r="A3" s="1" t="s">
        <v>15</v>
      </c>
      <c r="B3" t="s">
        <v>16</v>
      </c>
      <c r="C3">
        <v>62.72</v>
      </c>
    </row>
    <row r="4" spans="1:5" x14ac:dyDescent="0.25">
      <c r="A4" s="1" t="s">
        <v>17</v>
      </c>
      <c r="B4" t="s">
        <v>18</v>
      </c>
      <c r="C4">
        <v>47.12</v>
      </c>
      <c r="D4" s="1"/>
    </row>
    <row r="5" spans="1:5" x14ac:dyDescent="0.25">
      <c r="A5" s="1" t="s">
        <v>19</v>
      </c>
      <c r="B5" s="2" t="s">
        <v>20</v>
      </c>
      <c r="C5" s="2">
        <v>61.21</v>
      </c>
      <c r="D5" s="6"/>
      <c r="E5" s="2"/>
    </row>
    <row r="6" spans="1:5" x14ac:dyDescent="0.25">
      <c r="A6" s="1" t="s">
        <v>21</v>
      </c>
      <c r="B6" s="2" t="s">
        <v>58</v>
      </c>
      <c r="C6" s="2">
        <v>67.989999999999995</v>
      </c>
      <c r="D6" s="6"/>
      <c r="E6" s="2"/>
    </row>
    <row r="7" spans="1:5" x14ac:dyDescent="0.25">
      <c r="A7" s="1" t="s">
        <v>22</v>
      </c>
      <c r="B7" s="2" t="s">
        <v>23</v>
      </c>
      <c r="C7" s="2">
        <v>70.63</v>
      </c>
      <c r="D7" s="2"/>
      <c r="E7" s="2"/>
    </row>
    <row r="8" spans="1:5" x14ac:dyDescent="0.25">
      <c r="A8" s="1"/>
      <c r="B8" s="2"/>
      <c r="C8" s="7"/>
      <c r="D8" s="6"/>
      <c r="E8" s="2"/>
    </row>
    <row r="9" spans="1:5" x14ac:dyDescent="0.25">
      <c r="A9" s="1"/>
      <c r="B9" s="2"/>
      <c r="C9" s="7"/>
      <c r="D9" s="6"/>
      <c r="E9" s="2"/>
    </row>
    <row r="10" spans="1:5" x14ac:dyDescent="0.25">
      <c r="B10" s="2"/>
      <c r="C10" s="22" t="s">
        <v>24</v>
      </c>
      <c r="D10" s="22" t="s">
        <v>25</v>
      </c>
      <c r="E10" s="22" t="s">
        <v>26</v>
      </c>
    </row>
    <row r="11" spans="1:5" x14ac:dyDescent="0.25">
      <c r="A11" s="1" t="s">
        <v>27</v>
      </c>
      <c r="B11" s="2" t="s">
        <v>28</v>
      </c>
      <c r="C11" s="18">
        <v>1.6</v>
      </c>
      <c r="D11" s="18">
        <v>1.6</v>
      </c>
      <c r="E11" s="18">
        <v>1.6</v>
      </c>
    </row>
    <row r="12" spans="1:5" x14ac:dyDescent="0.25">
      <c r="A12" s="1" t="s">
        <v>29</v>
      </c>
      <c r="B12" s="2" t="s">
        <v>30</v>
      </c>
      <c r="C12" s="18">
        <v>0.6</v>
      </c>
      <c r="D12" s="18">
        <v>0.6</v>
      </c>
      <c r="E12" s="18">
        <v>0.6</v>
      </c>
    </row>
    <row r="13" spans="1:5" x14ac:dyDescent="0.25">
      <c r="A13" s="1" t="s">
        <v>31</v>
      </c>
      <c r="B13" s="2" t="s">
        <v>32</v>
      </c>
      <c r="C13" s="18">
        <v>3</v>
      </c>
      <c r="D13" s="18">
        <v>6</v>
      </c>
      <c r="E13" s="18">
        <v>12</v>
      </c>
    </row>
    <row r="14" spans="1:5" x14ac:dyDescent="0.25">
      <c r="A14" s="1" t="s">
        <v>33</v>
      </c>
      <c r="B14" s="2" t="s">
        <v>86</v>
      </c>
      <c r="C14" s="19">
        <f>C13*C12</f>
        <v>1.7999999999999998</v>
      </c>
      <c r="D14" s="19">
        <f t="shared" ref="D14:E14" si="0">D13*D12</f>
        <v>3.5999999999999996</v>
      </c>
      <c r="E14" s="19">
        <f t="shared" si="0"/>
        <v>7.1999999999999993</v>
      </c>
    </row>
    <row r="15" spans="1:5" x14ac:dyDescent="0.25">
      <c r="A15" s="1" t="s">
        <v>34</v>
      </c>
      <c r="B15" s="2" t="s">
        <v>35</v>
      </c>
      <c r="C15" s="18">
        <v>2</v>
      </c>
      <c r="D15" s="18">
        <v>2</v>
      </c>
      <c r="E15" s="18">
        <v>2</v>
      </c>
    </row>
    <row r="16" spans="1:5" x14ac:dyDescent="0.25">
      <c r="A16" s="1" t="s">
        <v>36</v>
      </c>
      <c r="B16" s="2" t="s">
        <v>12</v>
      </c>
      <c r="C16" s="18">
        <v>4</v>
      </c>
      <c r="D16" s="18">
        <v>4</v>
      </c>
      <c r="E16" s="18">
        <v>4</v>
      </c>
    </row>
    <row r="17" spans="1:5" x14ac:dyDescent="0.25">
      <c r="A17" s="1" t="s">
        <v>37</v>
      </c>
      <c r="B17" s="2" t="s">
        <v>13</v>
      </c>
      <c r="C17" s="18">
        <v>0</v>
      </c>
      <c r="D17" s="18">
        <v>3</v>
      </c>
      <c r="E17" s="18">
        <v>3</v>
      </c>
    </row>
    <row r="18" spans="1:5" x14ac:dyDescent="0.25">
      <c r="A18" s="1" t="s">
        <v>38</v>
      </c>
      <c r="B18" s="2" t="s">
        <v>14</v>
      </c>
      <c r="C18" s="18">
        <v>0</v>
      </c>
      <c r="D18" s="18">
        <v>3</v>
      </c>
      <c r="E18" s="18">
        <v>11</v>
      </c>
    </row>
    <row r="19" spans="1:5" x14ac:dyDescent="0.25">
      <c r="A19" s="1" t="s">
        <v>39</v>
      </c>
      <c r="B19" s="2" t="s">
        <v>40</v>
      </c>
      <c r="C19" s="18">
        <v>0</v>
      </c>
      <c r="D19" s="18">
        <v>0</v>
      </c>
      <c r="E19" s="18">
        <v>4</v>
      </c>
    </row>
    <row r="20" spans="1:5" x14ac:dyDescent="0.25">
      <c r="A20" s="1" t="s">
        <v>41</v>
      </c>
      <c r="B20" s="2" t="s">
        <v>42</v>
      </c>
      <c r="C20" s="18">
        <v>6</v>
      </c>
      <c r="D20" s="18">
        <v>12</v>
      </c>
      <c r="E20" s="18">
        <v>24</v>
      </c>
    </row>
    <row r="21" spans="1:5" x14ac:dyDescent="0.25">
      <c r="A21" s="1" t="s">
        <v>43</v>
      </c>
      <c r="B21" s="2"/>
    </row>
    <row r="22" spans="1:5" x14ac:dyDescent="0.25">
      <c r="A22" s="1" t="s">
        <v>44</v>
      </c>
      <c r="B22" s="2" t="s">
        <v>87</v>
      </c>
      <c r="C22" s="19">
        <f>C15/C20*C14</f>
        <v>0.59999999999999987</v>
      </c>
      <c r="D22" s="19">
        <f>D15/D20*D14</f>
        <v>0.59999999999999987</v>
      </c>
      <c r="E22" s="19">
        <f>E15/E20*E14</f>
        <v>0.59999999999999987</v>
      </c>
    </row>
    <row r="23" spans="1:5" x14ac:dyDescent="0.25">
      <c r="A23" s="1" t="s">
        <v>45</v>
      </c>
      <c r="B23" s="2" t="s">
        <v>88</v>
      </c>
      <c r="C23" s="19">
        <f>C16/C20*C14</f>
        <v>1.1999999999999997</v>
      </c>
      <c r="D23" s="19">
        <f>D16/D20*D14</f>
        <v>1.1999999999999997</v>
      </c>
      <c r="E23" s="19">
        <f>E16/E20*E14</f>
        <v>1.1999999999999997</v>
      </c>
    </row>
    <row r="24" spans="1:5" x14ac:dyDescent="0.25">
      <c r="A24" s="1" t="s">
        <v>46</v>
      </c>
      <c r="B24" s="2" t="s">
        <v>89</v>
      </c>
      <c r="C24" s="20">
        <f>C17/C20*C14</f>
        <v>0</v>
      </c>
      <c r="D24" s="19">
        <f>D17/D20*D14</f>
        <v>0.89999999999999991</v>
      </c>
      <c r="E24" s="19">
        <f>E17/E20*E14</f>
        <v>0.89999999999999991</v>
      </c>
    </row>
    <row r="25" spans="1:5" x14ac:dyDescent="0.25">
      <c r="A25" s="1" t="s">
        <v>47</v>
      </c>
      <c r="B25" s="2" t="s">
        <v>90</v>
      </c>
      <c r="C25" s="20">
        <f>C18/C20*C14</f>
        <v>0</v>
      </c>
      <c r="D25" s="19">
        <f>D18/D20*D14</f>
        <v>0.89999999999999991</v>
      </c>
      <c r="E25" s="19">
        <f>E18/E20*E14</f>
        <v>3.2999999999999994</v>
      </c>
    </row>
    <row r="26" spans="1:5" x14ac:dyDescent="0.25">
      <c r="A26" s="1" t="s">
        <v>48</v>
      </c>
      <c r="B26" s="2" t="s">
        <v>91</v>
      </c>
      <c r="C26" s="20">
        <f>C19/C20*C14</f>
        <v>0</v>
      </c>
      <c r="D26" s="20">
        <f>D19/D20*D14</f>
        <v>0</v>
      </c>
      <c r="E26" s="19">
        <f>E19/E20*E14</f>
        <v>1.1999999999999997</v>
      </c>
    </row>
    <row r="27" spans="1:5" x14ac:dyDescent="0.25">
      <c r="A27" s="1" t="s">
        <v>49</v>
      </c>
      <c r="B27" s="2" t="s">
        <v>92</v>
      </c>
      <c r="C27" s="19">
        <f>7.2-C14</f>
        <v>5.4</v>
      </c>
      <c r="D27" s="19">
        <f t="shared" ref="D27:E27" si="1">7.2-D14</f>
        <v>3.6000000000000005</v>
      </c>
      <c r="E27" s="19">
        <f t="shared" si="1"/>
        <v>0</v>
      </c>
    </row>
    <row r="28" spans="1:5" x14ac:dyDescent="0.25">
      <c r="A28" s="1"/>
      <c r="B28" s="2"/>
      <c r="C28" s="8"/>
      <c r="D28" s="8"/>
      <c r="E28" s="7"/>
    </row>
    <row r="29" spans="1:5" x14ac:dyDescent="0.25">
      <c r="A29" s="1" t="s">
        <v>50</v>
      </c>
      <c r="B29" s="2"/>
      <c r="C29" s="8"/>
      <c r="D29" s="8"/>
      <c r="E29" s="7"/>
    </row>
    <row r="30" spans="1:5" x14ac:dyDescent="0.25">
      <c r="A30" s="1" t="s">
        <v>51</v>
      </c>
      <c r="B30" s="2" t="s">
        <v>93</v>
      </c>
      <c r="C30" s="19">
        <f>C22*C3</f>
        <v>37.631999999999991</v>
      </c>
      <c r="D30" s="19">
        <f>D22*C3</f>
        <v>37.631999999999991</v>
      </c>
      <c r="E30" s="19">
        <f>E22*C3</f>
        <v>37.631999999999991</v>
      </c>
    </row>
    <row r="31" spans="1:5" x14ac:dyDescent="0.25">
      <c r="A31" s="1" t="s">
        <v>52</v>
      </c>
      <c r="B31" s="2" t="s">
        <v>94</v>
      </c>
      <c r="C31" s="19">
        <f>C23*C4</f>
        <v>56.543999999999983</v>
      </c>
      <c r="D31" s="19">
        <f>D23*C4</f>
        <v>56.543999999999983</v>
      </c>
      <c r="E31" s="19">
        <f>E23*C4</f>
        <v>56.543999999999983</v>
      </c>
    </row>
    <row r="32" spans="1:5" x14ac:dyDescent="0.25">
      <c r="A32" s="1" t="s">
        <v>53</v>
      </c>
      <c r="B32" s="2" t="s">
        <v>95</v>
      </c>
      <c r="C32" s="18">
        <f>C24*C5</f>
        <v>0</v>
      </c>
      <c r="D32" s="19">
        <f>D24*C5</f>
        <v>55.088999999999999</v>
      </c>
      <c r="E32" s="19">
        <f>E24*C5</f>
        <v>55.088999999999999</v>
      </c>
    </row>
    <row r="33" spans="1:5" x14ac:dyDescent="0.25">
      <c r="A33" s="1" t="s">
        <v>54</v>
      </c>
      <c r="B33" s="2" t="s">
        <v>96</v>
      </c>
      <c r="C33" s="18">
        <f>C25*C6</f>
        <v>0</v>
      </c>
      <c r="D33" s="19">
        <f>D25*C6</f>
        <v>61.190999999999988</v>
      </c>
      <c r="E33" s="19">
        <f>E25*C6</f>
        <v>224.36699999999993</v>
      </c>
    </row>
    <row r="34" spans="1:5" x14ac:dyDescent="0.25">
      <c r="A34" s="1" t="s">
        <v>55</v>
      </c>
      <c r="B34" s="2" t="s">
        <v>97</v>
      </c>
      <c r="C34" s="18">
        <f>C26*C7</f>
        <v>0</v>
      </c>
      <c r="D34" s="18">
        <f>D26*C7</f>
        <v>0</v>
      </c>
      <c r="E34" s="19">
        <f>E26*C7</f>
        <v>84.755999999999972</v>
      </c>
    </row>
    <row r="35" spans="1:5" x14ac:dyDescent="0.25">
      <c r="A35" s="1" t="s">
        <v>56</v>
      </c>
      <c r="B35" s="2" t="s">
        <v>98</v>
      </c>
      <c r="C35" s="19">
        <f>C27*C7</f>
        <v>381.40199999999999</v>
      </c>
      <c r="D35" s="19">
        <f>D27*C7</f>
        <v>254.26800000000003</v>
      </c>
      <c r="E35" s="20">
        <f>E27*C7</f>
        <v>0</v>
      </c>
    </row>
    <row r="36" spans="1:5" x14ac:dyDescent="0.25">
      <c r="A36" s="1" t="s">
        <v>101</v>
      </c>
      <c r="B36" s="2" t="s">
        <v>99</v>
      </c>
      <c r="C36" s="19">
        <f>SUM(C30:C35)</f>
        <v>475.57799999999997</v>
      </c>
      <c r="D36" s="19">
        <f>SUM(D30:D35)</f>
        <v>464.72399999999999</v>
      </c>
      <c r="E36" s="19">
        <f>SUM(E30:E35)</f>
        <v>458.38799999999992</v>
      </c>
    </row>
    <row r="37" spans="1:5" ht="17.25" customHeight="1" x14ac:dyDescent="0.25">
      <c r="A37" s="1" t="s">
        <v>102</v>
      </c>
      <c r="B37" s="9" t="s">
        <v>100</v>
      </c>
      <c r="C37" s="19">
        <f>7.2*C7</f>
        <v>508.536</v>
      </c>
      <c r="D37" s="19">
        <v>508.54</v>
      </c>
      <c r="E37" s="19">
        <v>508.54</v>
      </c>
    </row>
    <row r="38" spans="1:5" s="26" customFormat="1" ht="17.25" customHeight="1" x14ac:dyDescent="0.25">
      <c r="A38" s="23"/>
      <c r="B38" s="24"/>
      <c r="C38" s="25"/>
      <c r="D38" s="25"/>
      <c r="E38" s="25"/>
    </row>
    <row r="39" spans="1:5" x14ac:dyDescent="0.25">
      <c r="A39" s="1" t="s">
        <v>65</v>
      </c>
      <c r="B39" s="9" t="s">
        <v>103</v>
      </c>
      <c r="C39" s="19">
        <f>C37-C36</f>
        <v>32.958000000000027</v>
      </c>
      <c r="D39" s="19">
        <f>D37-D36</f>
        <v>43.816000000000031</v>
      </c>
      <c r="E39" s="19">
        <f>E37-E36</f>
        <v>50.1520000000001</v>
      </c>
    </row>
    <row r="40" spans="1:5" ht="13.5" customHeight="1" x14ac:dyDescent="0.25">
      <c r="A40" s="1" t="s">
        <v>66</v>
      </c>
      <c r="B40" s="9" t="s">
        <v>104</v>
      </c>
      <c r="C40" s="19">
        <f>C39/20</f>
        <v>1.6479000000000013</v>
      </c>
      <c r="D40" s="19">
        <f>D39/20</f>
        <v>2.1908000000000016</v>
      </c>
      <c r="E40" s="19">
        <f>E39/20</f>
        <v>2.5076000000000049</v>
      </c>
    </row>
    <row r="41" spans="1:5" x14ac:dyDescent="0.25">
      <c r="A41" s="1"/>
      <c r="B41" s="9"/>
      <c r="C41" s="8"/>
      <c r="D41" s="8"/>
      <c r="E41" s="8"/>
    </row>
    <row r="42" spans="1:5" x14ac:dyDescent="0.25">
      <c r="A42" s="1"/>
      <c r="B42" s="5" t="s">
        <v>57</v>
      </c>
      <c r="C42" s="3"/>
      <c r="D42" s="3"/>
      <c r="E42" s="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15" zoomScaleNormal="115" workbookViewId="0">
      <selection activeCell="B2" sqref="B2"/>
    </sheetView>
  </sheetViews>
  <sheetFormatPr defaultColWidth="11" defaultRowHeight="15" x14ac:dyDescent="0.25"/>
  <cols>
    <col min="2" max="2" width="62.140625" customWidth="1"/>
    <col min="3" max="3" width="20.5703125" customWidth="1"/>
  </cols>
  <sheetData>
    <row r="1" spans="1:3" ht="60" x14ac:dyDescent="0.25">
      <c r="B1" s="27" t="s">
        <v>135</v>
      </c>
      <c r="C1" s="10"/>
    </row>
    <row r="2" spans="1:3" x14ac:dyDescent="0.25">
      <c r="B2" s="10"/>
      <c r="C2" s="10"/>
    </row>
    <row r="3" spans="1:3" x14ac:dyDescent="0.25">
      <c r="A3" t="s">
        <v>15</v>
      </c>
      <c r="B3" t="s">
        <v>59</v>
      </c>
      <c r="C3" s="18">
        <v>62.72</v>
      </c>
    </row>
    <row r="4" spans="1:3" x14ac:dyDescent="0.25">
      <c r="A4" t="s">
        <v>17</v>
      </c>
      <c r="B4" t="s">
        <v>1</v>
      </c>
      <c r="C4" s="18">
        <v>47.12</v>
      </c>
    </row>
    <row r="5" spans="1:3" x14ac:dyDescent="0.25">
      <c r="A5" t="s">
        <v>19</v>
      </c>
      <c r="B5" t="s">
        <v>5</v>
      </c>
      <c r="C5" s="18">
        <v>70.63</v>
      </c>
    </row>
    <row r="7" spans="1:3" x14ac:dyDescent="0.25">
      <c r="A7" t="s">
        <v>21</v>
      </c>
      <c r="B7" t="s">
        <v>107</v>
      </c>
      <c r="C7" s="18">
        <v>0.6</v>
      </c>
    </row>
    <row r="8" spans="1:3" x14ac:dyDescent="0.25">
      <c r="A8" t="s">
        <v>22</v>
      </c>
      <c r="B8" s="12" t="s">
        <v>11</v>
      </c>
      <c r="C8" s="18">
        <v>2</v>
      </c>
    </row>
    <row r="9" spans="1:3" x14ac:dyDescent="0.25">
      <c r="A9" t="s">
        <v>27</v>
      </c>
      <c r="B9" t="s">
        <v>109</v>
      </c>
      <c r="C9" s="18">
        <v>4</v>
      </c>
    </row>
    <row r="10" spans="1:3" x14ac:dyDescent="0.25">
      <c r="A10" t="s">
        <v>29</v>
      </c>
      <c r="B10" t="s">
        <v>106</v>
      </c>
      <c r="C10" s="19">
        <v>7.2</v>
      </c>
    </row>
    <row r="11" spans="1:3" x14ac:dyDescent="0.25">
      <c r="A11" t="s">
        <v>31</v>
      </c>
      <c r="B11" t="s">
        <v>105</v>
      </c>
      <c r="C11" s="19">
        <f>4*C7</f>
        <v>2.4</v>
      </c>
    </row>
    <row r="12" spans="1:3" x14ac:dyDescent="0.25">
      <c r="A12" t="s">
        <v>33</v>
      </c>
      <c r="B12" s="11" t="s">
        <v>108</v>
      </c>
      <c r="C12" s="19">
        <f>C10-C11</f>
        <v>4.8000000000000007</v>
      </c>
    </row>
    <row r="14" spans="1:3" x14ac:dyDescent="0.25">
      <c r="A14" t="s">
        <v>34</v>
      </c>
      <c r="B14" t="s">
        <v>110</v>
      </c>
      <c r="C14" s="19">
        <f>C3*C11</f>
        <v>150.52799999999999</v>
      </c>
    </row>
    <row r="15" spans="1:3" x14ac:dyDescent="0.25">
      <c r="A15" t="s">
        <v>37</v>
      </c>
      <c r="B15" t="s">
        <v>111</v>
      </c>
      <c r="C15" s="19">
        <f>C4*C12</f>
        <v>226.17600000000002</v>
      </c>
    </row>
    <row r="16" spans="1:3" x14ac:dyDescent="0.25">
      <c r="A16" t="s">
        <v>38</v>
      </c>
      <c r="B16" t="s">
        <v>112</v>
      </c>
      <c r="C16" s="19">
        <f>SUM(C14:C15)</f>
        <v>376.70400000000001</v>
      </c>
    </row>
    <row r="18" spans="1:3" x14ac:dyDescent="0.25">
      <c r="A18" t="s">
        <v>39</v>
      </c>
      <c r="B18" t="s">
        <v>113</v>
      </c>
      <c r="C18" s="19">
        <f>7.2*C5</f>
        <v>508.536</v>
      </c>
    </row>
    <row r="19" spans="1:3" x14ac:dyDescent="0.25">
      <c r="A19" t="s">
        <v>41</v>
      </c>
      <c r="B19" t="s">
        <v>114</v>
      </c>
      <c r="C19" s="19">
        <f>C18-C16</f>
        <v>131.83199999999999</v>
      </c>
    </row>
    <row r="20" spans="1:3" x14ac:dyDescent="0.25">
      <c r="A20" t="s">
        <v>44</v>
      </c>
      <c r="B20" t="s">
        <v>60</v>
      </c>
      <c r="C20" s="18">
        <v>4</v>
      </c>
    </row>
    <row r="21" spans="1:3" x14ac:dyDescent="0.25">
      <c r="A21" t="s">
        <v>45</v>
      </c>
      <c r="B21" t="s">
        <v>115</v>
      </c>
      <c r="C21" s="19">
        <f>C19/C20</f>
        <v>32.957999999999998</v>
      </c>
    </row>
    <row r="22" spans="1:3" x14ac:dyDescent="0.25">
      <c r="A22" t="s">
        <v>46</v>
      </c>
      <c r="B22" s="11" t="s">
        <v>116</v>
      </c>
      <c r="C22" s="19">
        <f>C21/20</f>
        <v>1.6478999999999999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Explanation</vt:lpstr>
      <vt:lpstr>Table S2</vt:lpstr>
      <vt:lpstr>Table S3</vt:lpstr>
      <vt:lpstr>Table S4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</dc:creator>
  <cp:lastModifiedBy>Karipekka Byman</cp:lastModifiedBy>
  <dcterms:created xsi:type="dcterms:W3CDTF">2016-11-01T12:28:36Z</dcterms:created>
  <dcterms:modified xsi:type="dcterms:W3CDTF">2017-02-28T07:32:28Z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